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650" yWindow="-15" windowWidth="7665" windowHeight="8505"/>
  </bookViews>
  <sheets>
    <sheet name="كشف الراتب" sheetId="2" r:id="rId1"/>
    <sheet name="Moutaferikate" sheetId="1" state="hidden" r:id="rId2"/>
  </sheets>
  <definedNames>
    <definedName name="cf">Moutaferikate!$F$17:$F$19</definedName>
    <definedName name="classe">Moutaferikate!$A$7:$A$15</definedName>
    <definedName name="data">Moutaferikate!$A$6:$O$15</definedName>
    <definedName name="ech">Moutaferikate!$C$6:$O$6</definedName>
    <definedName name="IRG">Moutaferikate!$R$20</definedName>
    <definedName name="minatec">Moutaferikate!$I$18:$I$19</definedName>
    <definedName name="resp">Moutaferikate!$Q$21:$Q$31</definedName>
    <definedName name="tra">Moutaferikate!$G$17:$G$19</definedName>
  </definedNames>
  <calcPr calcId="124519"/>
</workbook>
</file>

<file path=xl/calcChain.xml><?xml version="1.0" encoding="utf-8"?>
<calcChain xmlns="http://schemas.openxmlformats.org/spreadsheetml/2006/main">
  <c r="B2" i="1"/>
  <c r="H2" s="1"/>
  <c r="B7" i="2" s="1"/>
  <c r="B3" i="1"/>
  <c r="H3"/>
  <c r="B8" i="2" s="1"/>
  <c r="B11"/>
  <c r="B13"/>
  <c r="I21" i="1"/>
  <c r="K21"/>
  <c r="B14" i="2" s="1"/>
  <c r="S22" i="1"/>
  <c r="S23"/>
  <c r="S24"/>
  <c r="S25"/>
  <c r="S26"/>
  <c r="S27"/>
  <c r="S28"/>
  <c r="S29"/>
  <c r="S30"/>
  <c r="S31"/>
  <c r="S21"/>
  <c r="K19"/>
  <c r="B23" i="2"/>
  <c r="B22"/>
  <c r="B21"/>
  <c r="B10" l="1"/>
  <c r="B12"/>
  <c r="B9"/>
  <c r="B15" l="1"/>
  <c r="B19" s="1"/>
  <c r="E19"/>
  <c r="B16" l="1"/>
  <c r="B17" l="1"/>
  <c r="R8" i="1" s="1"/>
  <c r="R9" s="1"/>
  <c r="R10" s="1"/>
  <c r="R14" l="1"/>
  <c r="R11"/>
  <c r="R13" s="1"/>
  <c r="R15" l="1"/>
  <c r="R16" s="1"/>
  <c r="R12"/>
  <c r="R17" l="1"/>
  <c r="R18" s="1"/>
  <c r="R19" s="1"/>
  <c r="R20" s="1"/>
  <c r="B18" i="2" s="1"/>
  <c r="B20" s="1"/>
  <c r="B24" l="1"/>
  <c r="B25" s="1"/>
</calcChain>
</file>

<file path=xl/comments1.xml><?xml version="1.0" encoding="utf-8"?>
<comments xmlns="http://schemas.openxmlformats.org/spreadsheetml/2006/main">
  <authors>
    <author>SIFOUR HOCINE</author>
  </authors>
  <commentList>
    <comment ref="B3" authorId="0">
      <text>
        <r>
          <rPr>
            <b/>
            <sz val="8"/>
            <color indexed="81"/>
            <rFont val="Tahoma"/>
            <charset val="178"/>
          </rPr>
          <t>SIFOUR HOCINE:</t>
        </r>
        <r>
          <rPr>
            <sz val="8"/>
            <color indexed="81"/>
            <rFont val="Tahoma"/>
            <charset val="178"/>
          </rPr>
          <t xml:space="preserve">
أدخل </t>
        </r>
        <r>
          <rPr>
            <b/>
            <sz val="8"/>
            <color indexed="10"/>
            <rFont val="Tahoma"/>
            <family val="2"/>
          </rPr>
          <t>الصنف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b/>
            <sz val="8"/>
            <color indexed="10"/>
            <rFont val="Tahoma"/>
            <family val="2"/>
          </rPr>
          <t>المناسب</t>
        </r>
        <r>
          <rPr>
            <sz val="8"/>
            <color indexed="81"/>
            <rFont val="Tahoma"/>
            <charset val="178"/>
          </rPr>
          <t xml:space="preserve"> </t>
        </r>
        <r>
          <rPr>
            <b/>
            <sz val="8"/>
            <color indexed="10"/>
            <rFont val="Tahoma"/>
            <family val="2"/>
          </rPr>
          <t>لمنصبك</t>
        </r>
        <r>
          <rPr>
            <sz val="8"/>
            <color indexed="81"/>
            <rFont val="Tahoma"/>
            <charset val="178"/>
          </rPr>
          <t xml:space="preserve"> من القائمة المنسدلة</t>
        </r>
      </text>
    </comment>
    <comment ref="F3" authorId="0">
      <text>
        <r>
          <rPr>
            <b/>
            <sz val="8"/>
            <color indexed="81"/>
            <rFont val="Tahoma"/>
            <charset val="178"/>
          </rPr>
          <t>SIFOUR HOCINE:</t>
        </r>
        <r>
          <rPr>
            <sz val="8"/>
            <color indexed="81"/>
            <rFont val="Tahoma"/>
            <charset val="178"/>
          </rPr>
          <t xml:space="preserve">
أختر </t>
        </r>
        <r>
          <rPr>
            <sz val="9"/>
            <color indexed="10"/>
            <rFont val="Tahoma"/>
            <family val="2"/>
          </rPr>
          <t>نوع المنصب النوعي</t>
        </r>
        <r>
          <rPr>
            <sz val="8"/>
            <color indexed="81"/>
            <rFont val="Tahoma"/>
            <charset val="178"/>
          </rPr>
          <t xml:space="preserve"> من القائمة المنسدلة</t>
        </r>
      </text>
    </comment>
    <comment ref="B5" authorId="0">
      <text>
        <r>
          <rPr>
            <b/>
            <sz val="8"/>
            <color indexed="81"/>
            <rFont val="Tahoma"/>
            <charset val="178"/>
          </rPr>
          <t>SIFOUR HOCINE:</t>
        </r>
        <r>
          <rPr>
            <sz val="8"/>
            <color indexed="81"/>
            <rFont val="Tahoma"/>
            <charset val="178"/>
          </rPr>
          <t xml:space="preserve">
أدخل </t>
        </r>
        <r>
          <rPr>
            <b/>
            <sz val="8"/>
            <color indexed="10"/>
            <rFont val="Tahoma"/>
            <family val="2"/>
          </rPr>
          <t>الدرجة</t>
        </r>
        <r>
          <rPr>
            <sz val="8"/>
            <color indexed="81"/>
            <rFont val="Tahoma"/>
            <charset val="178"/>
          </rPr>
          <t xml:space="preserve"> من القائمة المنسدلة</t>
        </r>
      </text>
    </comment>
    <comment ref="F5" authorId="0">
      <text>
        <r>
          <rPr>
            <b/>
            <sz val="8"/>
            <color indexed="81"/>
            <rFont val="Tahoma"/>
            <charset val="178"/>
          </rPr>
          <t>SIFOUR HOCINE:</t>
        </r>
        <r>
          <rPr>
            <sz val="8"/>
            <color indexed="81"/>
            <rFont val="Tahoma"/>
            <charset val="178"/>
          </rPr>
          <t xml:space="preserve">
أختر </t>
        </r>
        <r>
          <rPr>
            <b/>
            <sz val="8"/>
            <color indexed="10"/>
            <rFont val="Tahoma"/>
            <family val="2"/>
          </rPr>
          <t>الجواب</t>
        </r>
        <r>
          <rPr>
            <sz val="8"/>
            <color indexed="81"/>
            <rFont val="Tahoma"/>
            <charset val="178"/>
          </rPr>
          <t xml:space="preserve"> من القائمة المنسدلة</t>
        </r>
      </text>
    </comment>
    <comment ref="F7" authorId="0">
      <text>
        <r>
          <rPr>
            <b/>
            <sz val="8"/>
            <color indexed="81"/>
            <rFont val="Tahoma"/>
            <charset val="178"/>
          </rPr>
          <t>SIFOUR HOCINE:</t>
        </r>
        <r>
          <rPr>
            <sz val="8"/>
            <color indexed="81"/>
            <rFont val="Tahoma"/>
            <charset val="178"/>
          </rPr>
          <t xml:space="preserve">
أدخل </t>
        </r>
        <r>
          <rPr>
            <b/>
            <sz val="8"/>
            <color indexed="10"/>
            <rFont val="Tahoma"/>
            <family val="2"/>
          </rPr>
          <t>عدد أيام</t>
        </r>
        <r>
          <rPr>
            <sz val="8"/>
            <color indexed="81"/>
            <rFont val="Tahoma"/>
            <charset val="178"/>
          </rPr>
          <t xml:space="preserve"> الغيابات</t>
        </r>
      </text>
    </comment>
    <comment ref="E9" authorId="0">
      <text>
        <r>
          <rPr>
            <b/>
            <sz val="8"/>
            <color indexed="81"/>
            <rFont val="Tahoma"/>
            <charset val="178"/>
          </rPr>
          <t>SIFOUR HOCINE:</t>
        </r>
        <r>
          <rPr>
            <sz val="8"/>
            <color indexed="81"/>
            <rFont val="Tahoma"/>
            <charset val="178"/>
          </rPr>
          <t xml:space="preserve">
أدخل الحالة العائلية من القائمة المنسدلة</t>
        </r>
      </text>
    </comment>
    <comment ref="E11" authorId="0">
      <text>
        <r>
          <rPr>
            <b/>
            <sz val="8"/>
            <color indexed="81"/>
            <rFont val="Tahoma"/>
            <charset val="178"/>
          </rPr>
          <t>SIFOUR HOCINE:</t>
        </r>
        <r>
          <rPr>
            <sz val="8"/>
            <color indexed="81"/>
            <rFont val="Tahoma"/>
            <charset val="178"/>
          </rPr>
          <t xml:space="preserve">
أدخل من القائمة المنسدلة وضعية الزوج أو الزوجة</t>
        </r>
      </text>
    </comment>
    <comment ref="E13" authorId="0">
      <text>
        <r>
          <rPr>
            <b/>
            <sz val="8"/>
            <color indexed="81"/>
            <rFont val="Tahoma"/>
            <charset val="178"/>
          </rPr>
          <t>SIFOUR HOCINE:</t>
        </r>
        <r>
          <rPr>
            <sz val="8"/>
            <color indexed="81"/>
            <rFont val="Tahoma"/>
            <charset val="178"/>
          </rPr>
          <t xml:space="preserve">
إذا كنت </t>
        </r>
        <r>
          <rPr>
            <b/>
            <sz val="8"/>
            <color indexed="10"/>
            <rFont val="Tahoma"/>
            <family val="2"/>
          </rPr>
          <t>أعزب</t>
        </r>
        <r>
          <rPr>
            <sz val="8"/>
            <color indexed="81"/>
            <rFont val="Tahoma"/>
            <charset val="178"/>
          </rPr>
          <t xml:space="preserve"> أدخل </t>
        </r>
        <r>
          <rPr>
            <sz val="8"/>
            <color indexed="10"/>
            <rFont val="Tahoma"/>
            <family val="2"/>
          </rPr>
          <t>0</t>
        </r>
        <r>
          <rPr>
            <sz val="8"/>
            <color indexed="81"/>
            <rFont val="Tahoma"/>
            <charset val="178"/>
          </rPr>
          <t xml:space="preserve"> وإذا كنت </t>
        </r>
        <r>
          <rPr>
            <b/>
            <sz val="8"/>
            <color indexed="10"/>
            <rFont val="Tahoma"/>
            <family val="2"/>
          </rPr>
          <t>متزوج</t>
        </r>
        <r>
          <rPr>
            <sz val="8"/>
            <color indexed="81"/>
            <rFont val="Tahoma"/>
            <charset val="178"/>
          </rPr>
          <t xml:space="preserve"> أو </t>
        </r>
        <r>
          <rPr>
            <b/>
            <sz val="8"/>
            <color indexed="10"/>
            <rFont val="Tahoma"/>
            <family val="2"/>
          </rPr>
          <t>أرمل</t>
        </r>
        <r>
          <rPr>
            <sz val="8"/>
            <color indexed="81"/>
            <rFont val="Tahoma"/>
            <charset val="178"/>
          </rPr>
          <t xml:space="preserve"> أدخل </t>
        </r>
        <r>
          <rPr>
            <b/>
            <sz val="8"/>
            <color indexed="10"/>
            <rFont val="Tahoma"/>
            <family val="2"/>
          </rPr>
          <t>عدد</t>
        </r>
        <r>
          <rPr>
            <b/>
            <sz val="8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charset val="178"/>
          </rPr>
          <t xml:space="preserve">الأولاد </t>
        </r>
        <r>
          <rPr>
            <b/>
            <sz val="8"/>
            <color indexed="10"/>
            <rFont val="Tahoma"/>
            <family val="2"/>
          </rPr>
          <t>الخاضعين</t>
        </r>
        <r>
          <rPr>
            <sz val="8"/>
            <color indexed="81"/>
            <rFont val="Tahoma"/>
            <charset val="178"/>
          </rPr>
          <t xml:space="preserve"> للمنحة</t>
        </r>
      </text>
    </comment>
    <comment ref="E15" authorId="0">
      <text>
        <r>
          <rPr>
            <b/>
            <sz val="8"/>
            <color indexed="81"/>
            <rFont val="Tahoma"/>
            <charset val="178"/>
          </rPr>
          <t>SIFOUR HOCINE:</t>
        </r>
        <r>
          <rPr>
            <sz val="8"/>
            <color indexed="81"/>
            <rFont val="Tahoma"/>
            <charset val="178"/>
          </rPr>
          <t xml:space="preserve">
أدخل عدد الأولاد التي أعمارهم أكبر من 10 سنوات والحاضعين للمنحة</t>
        </r>
      </text>
    </comment>
    <comment ref="E17" authorId="0">
      <text>
        <r>
          <rPr>
            <b/>
            <sz val="8"/>
            <color indexed="81"/>
            <rFont val="Tahoma"/>
            <charset val="178"/>
          </rPr>
          <t>SIFOUR HOCINE:</t>
        </r>
        <r>
          <rPr>
            <sz val="8"/>
            <color indexed="81"/>
            <rFont val="Tahoma"/>
            <charset val="178"/>
          </rPr>
          <t xml:space="preserve">
أدخل علامة المردودية تكون على 40</t>
        </r>
      </text>
    </comment>
  </commentList>
</comments>
</file>

<file path=xl/sharedStrings.xml><?xml version="1.0" encoding="utf-8"?>
<sst xmlns="http://schemas.openxmlformats.org/spreadsheetml/2006/main" count="69" uniqueCount="64">
  <si>
    <t>صنف</t>
  </si>
  <si>
    <t>رقم أستدلالي</t>
  </si>
  <si>
    <t>الصنف</t>
  </si>
  <si>
    <t>الدرجة</t>
  </si>
  <si>
    <t xml:space="preserve"> الرقم الأستدلالي الأدنى</t>
  </si>
  <si>
    <t>الرقم الأستدلالي للدرجة</t>
  </si>
  <si>
    <t>الدخل الإجمالي الشهري</t>
  </si>
  <si>
    <t>الدخل الاجمالي السنوي</t>
  </si>
  <si>
    <t>IMPAN</t>
  </si>
  <si>
    <t>taux</t>
  </si>
  <si>
    <t>الضريبة على الدخل الاجمالي IRG</t>
  </si>
  <si>
    <t xml:space="preserve">الحالة العائلية : </t>
  </si>
  <si>
    <t>أعزب</t>
  </si>
  <si>
    <t>متزوج</t>
  </si>
  <si>
    <t>أرمل</t>
  </si>
  <si>
    <t>عاملة</t>
  </si>
  <si>
    <t>ماكثة</t>
  </si>
  <si>
    <t xml:space="preserve">وضعية الزوج(ة) : </t>
  </si>
  <si>
    <t>الراتب الخام</t>
  </si>
  <si>
    <t>الراتب الخاضع للضريبة</t>
  </si>
  <si>
    <t>الراتب الصافي</t>
  </si>
  <si>
    <t>منح عائلية</t>
  </si>
  <si>
    <t>القيمة المضافة للمنح العائلية</t>
  </si>
  <si>
    <t>منحة الاجر الوحيد</t>
  </si>
  <si>
    <t>عدد الأولاد</t>
  </si>
  <si>
    <t>عدد الأولاد فوق 10 سنوات</t>
  </si>
  <si>
    <t>قيمة المردودية</t>
  </si>
  <si>
    <t>علامة المردودية (3 اشهر)</t>
  </si>
  <si>
    <t>ثانوية : عين البنيان الجديدة  (مقاطعة جزائر غرب)</t>
  </si>
  <si>
    <t>الاجر القاعدي</t>
  </si>
  <si>
    <t>منحة الخبرة المهنية</t>
  </si>
  <si>
    <t>الأجر الاساسي</t>
  </si>
  <si>
    <t>منحة الخبرة البيداغوجية</t>
  </si>
  <si>
    <t>منحة التأهيل</t>
  </si>
  <si>
    <t>منحة جزافية تعويضية</t>
  </si>
  <si>
    <t xml:space="preserve">منحة التوثيق </t>
  </si>
  <si>
    <t>الضمان الاجتماعي</t>
  </si>
  <si>
    <t xml:space="preserve">الضريبة على الدخل </t>
  </si>
  <si>
    <t>المبلغ الصافي الشهري</t>
  </si>
  <si>
    <t>تقريب عشري إلى 1</t>
  </si>
  <si>
    <t>RTS</t>
  </si>
  <si>
    <t>brut - RTS</t>
  </si>
  <si>
    <t>impot tota An</t>
  </si>
  <si>
    <t>impot men</t>
  </si>
  <si>
    <t>abbat 2</t>
  </si>
  <si>
    <t>abbat 1</t>
  </si>
  <si>
    <t>نعم</t>
  </si>
  <si>
    <t>لا</t>
  </si>
  <si>
    <t>أقتطاع التعاضدية</t>
  </si>
  <si>
    <t>الأشتراك في التعاضدية</t>
  </si>
  <si>
    <t>أقتطاع الغياب</t>
  </si>
  <si>
    <t>عدد أيام الخصم ( الغيابات )</t>
  </si>
  <si>
    <t>أستاذ منسق متوسط</t>
  </si>
  <si>
    <t>أستاذ منسق ثانوي</t>
  </si>
  <si>
    <t>مساعد مدير مدرسة إبتدائية</t>
  </si>
  <si>
    <t>مدير مدرسة أبتدائية</t>
  </si>
  <si>
    <t>مدير متوسطة</t>
  </si>
  <si>
    <t>مدير ثانوية</t>
  </si>
  <si>
    <t>مفتش التغدية</t>
  </si>
  <si>
    <t>مفتش التعليم الإبتدائي</t>
  </si>
  <si>
    <t>مفتش التعليم المتوسط</t>
  </si>
  <si>
    <t>مفتش التربية الوطنية</t>
  </si>
  <si>
    <t>المناصب النوعية</t>
  </si>
  <si>
    <t>منحة المنصب النوعي</t>
  </si>
</sst>
</file>

<file path=xl/styles.xml><?xml version="1.0" encoding="utf-8"?>
<styleSheet xmlns="http://schemas.openxmlformats.org/spreadsheetml/2006/main">
  <fonts count="25">
    <font>
      <sz val="10"/>
      <name val="Arial"/>
      <charset val="178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8"/>
      <name val="Arial"/>
      <charset val="178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b/>
      <sz val="14"/>
      <color indexed="12"/>
      <name val="Arial"/>
      <family val="2"/>
    </font>
    <font>
      <b/>
      <sz val="12"/>
      <color indexed="12"/>
      <name val="Arial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10"/>
      <name val="Calibri"/>
      <family val="2"/>
    </font>
    <font>
      <sz val="8"/>
      <color indexed="81"/>
      <name val="Tahoma"/>
      <charset val="178"/>
    </font>
    <font>
      <b/>
      <sz val="8"/>
      <color indexed="81"/>
      <name val="Tahoma"/>
      <charset val="178"/>
    </font>
    <font>
      <b/>
      <sz val="12"/>
      <color indexed="12"/>
      <name val="Calibri"/>
      <family val="2"/>
    </font>
    <font>
      <b/>
      <sz val="16"/>
      <color indexed="10"/>
      <name val="Arial"/>
      <family val="2"/>
    </font>
    <font>
      <b/>
      <sz val="14"/>
      <color indexed="12"/>
      <name val="Calibri"/>
      <charset val="178"/>
    </font>
    <font>
      <b/>
      <sz val="11"/>
      <color indexed="12"/>
      <name val="Arial"/>
      <family val="2"/>
    </font>
    <font>
      <b/>
      <sz val="11"/>
      <name val="Arial"/>
      <family val="2"/>
    </font>
    <font>
      <sz val="8"/>
      <color indexed="10"/>
      <name val="Tahoma"/>
      <family val="2"/>
    </font>
    <font>
      <sz val="9"/>
      <color indexed="10"/>
      <name val="Tahoma"/>
      <family val="2"/>
    </font>
    <font>
      <b/>
      <sz val="8"/>
      <color indexed="81"/>
      <name val="Tahoma"/>
      <family val="2"/>
    </font>
    <font>
      <b/>
      <sz val="8"/>
      <color indexed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9" fillId="0" borderId="1" xfId="0" applyFont="1" applyBorder="1"/>
    <xf numFmtId="0" fontId="9" fillId="0" borderId="0" xfId="0" applyFont="1" applyBorder="1"/>
    <xf numFmtId="2" fontId="9" fillId="0" borderId="0" xfId="0" applyNumberFormat="1" applyFont="1" applyBorder="1" applyAlignment="1">
      <alignment horizontal="center" vertical="center"/>
    </xf>
    <xf numFmtId="0" fontId="0" fillId="0" borderId="0" xfId="0" applyBorder="1"/>
    <xf numFmtId="2" fontId="10" fillId="0" borderId="0" xfId="0" applyNumberFormat="1" applyFont="1" applyBorder="1" applyAlignment="1">
      <alignment horizontal="center" vertical="center"/>
    </xf>
    <xf numFmtId="0" fontId="11" fillId="0" borderId="1" xfId="0" applyFont="1" applyFill="1" applyBorder="1"/>
    <xf numFmtId="0" fontId="6" fillId="0" borderId="0" xfId="0" applyFont="1" applyAlignment="1">
      <alignment horizontal="left"/>
    </xf>
    <xf numFmtId="2" fontId="2" fillId="0" borderId="1" xfId="0" applyNumberFormat="1" applyFont="1" applyBorder="1" applyAlignment="1">
      <alignment horizontal="right"/>
    </xf>
    <xf numFmtId="0" fontId="0" fillId="0" borderId="2" xfId="0" applyBorder="1"/>
    <xf numFmtId="2" fontId="5" fillId="0" borderId="1" xfId="0" applyNumberFormat="1" applyFont="1" applyBorder="1" applyAlignment="1">
      <alignment horizontal="right"/>
    </xf>
    <xf numFmtId="0" fontId="5" fillId="2" borderId="3" xfId="0" applyFont="1" applyFill="1" applyBorder="1" applyAlignment="1">
      <alignment horizontal="center"/>
    </xf>
    <xf numFmtId="0" fontId="4" fillId="3" borderId="0" xfId="0" applyFont="1" applyFill="1" applyAlignment="1" applyProtection="1">
      <alignment horizontal="center"/>
      <protection locked="0"/>
    </xf>
    <xf numFmtId="0" fontId="6" fillId="2" borderId="4" xfId="0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16" fillId="2" borderId="1" xfId="0" applyFont="1" applyFill="1" applyBorder="1"/>
    <xf numFmtId="0" fontId="13" fillId="2" borderId="1" xfId="0" applyFont="1" applyFill="1" applyBorder="1"/>
    <xf numFmtId="2" fontId="0" fillId="0" borderId="0" xfId="0" applyNumberFormat="1"/>
    <xf numFmtId="0" fontId="9" fillId="0" borderId="5" xfId="0" applyFont="1" applyBorder="1"/>
    <xf numFmtId="2" fontId="9" fillId="0" borderId="5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/>
    <xf numFmtId="0" fontId="17" fillId="0" borderId="0" xfId="0" applyFont="1"/>
    <xf numFmtId="2" fontId="2" fillId="0" borderId="0" xfId="0" applyNumberFormat="1" applyFont="1" applyBorder="1" applyAlignment="1">
      <alignment horizontal="right"/>
    </xf>
    <xf numFmtId="0" fontId="11" fillId="2" borderId="4" xfId="0" applyFont="1" applyFill="1" applyBorder="1" applyAlignment="1">
      <alignment horizontal="right" vertical="center"/>
    </xf>
    <xf numFmtId="0" fontId="12" fillId="0" borderId="2" xfId="0" applyFont="1" applyFill="1" applyBorder="1"/>
    <xf numFmtId="0" fontId="11" fillId="2" borderId="2" xfId="0" applyFont="1" applyFill="1" applyBorder="1" applyAlignment="1">
      <alignment horizontal="right" vertical="center"/>
    </xf>
    <xf numFmtId="0" fontId="0" fillId="2" borderId="0" xfId="0" applyFill="1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 vertical="center"/>
    </xf>
    <xf numFmtId="0" fontId="16" fillId="2" borderId="2" xfId="0" applyFont="1" applyFill="1" applyBorder="1" applyAlignment="1">
      <alignment horizontal="right" vertical="center"/>
    </xf>
    <xf numFmtId="0" fontId="18" fillId="2" borderId="3" xfId="0" applyFont="1" applyFill="1" applyBorder="1" applyAlignment="1">
      <alignment horizontal="right" vertical="center"/>
    </xf>
    <xf numFmtId="0" fontId="8" fillId="2" borderId="2" xfId="0" applyFont="1" applyFill="1" applyBorder="1" applyAlignment="1" applyProtection="1">
      <alignment horizontal="center"/>
      <protection locked="0"/>
    </xf>
    <xf numFmtId="2" fontId="19" fillId="0" borderId="1" xfId="0" applyNumberFormat="1" applyFont="1" applyBorder="1" applyAlignment="1">
      <alignment horizontal="right"/>
    </xf>
    <xf numFmtId="0" fontId="1" fillId="0" borderId="0" xfId="0" applyFont="1"/>
    <xf numFmtId="0" fontId="6" fillId="2" borderId="0" xfId="0" applyFont="1" applyFill="1" applyAlignment="1">
      <alignment horizontal="right"/>
    </xf>
    <xf numFmtId="0" fontId="20" fillId="3" borderId="0" xfId="0" applyFont="1" applyFill="1" applyAlignment="1" applyProtection="1">
      <alignment horizontal="center"/>
      <protection locked="0"/>
    </xf>
    <xf numFmtId="0" fontId="0" fillId="0" borderId="0" xfId="0" applyFill="1"/>
    <xf numFmtId="0" fontId="2" fillId="0" borderId="0" xfId="0" applyFont="1" applyFill="1"/>
    <xf numFmtId="0" fontId="5" fillId="4" borderId="0" xfId="0" applyFont="1" applyFill="1" applyProtection="1">
      <protection locked="0" hidden="1"/>
    </xf>
    <xf numFmtId="0" fontId="7" fillId="3" borderId="0" xfId="0" applyFont="1" applyFill="1" applyProtection="1">
      <protection locked="0" hidden="1"/>
    </xf>
    <xf numFmtId="0" fontId="5" fillId="3" borderId="0" xfId="0" applyFont="1" applyFill="1" applyProtection="1">
      <protection locked="0" hidden="1"/>
    </xf>
    <xf numFmtId="0" fontId="8" fillId="3" borderId="0" xfId="0" applyFont="1" applyFill="1" applyProtection="1">
      <protection locked="0" hidden="1"/>
    </xf>
    <xf numFmtId="2" fontId="9" fillId="0" borderId="1" xfId="0" applyNumberFormat="1" applyFont="1" applyBorder="1" applyAlignment="1" applyProtection="1">
      <alignment horizontal="center" vertical="center"/>
      <protection locked="0" hidden="1"/>
    </xf>
    <xf numFmtId="2" fontId="10" fillId="0" borderId="1" xfId="0" applyNumberFormat="1" applyFont="1" applyBorder="1" applyAlignment="1" applyProtection="1">
      <alignment horizontal="center" vertical="center"/>
      <protection locked="0" hidden="1"/>
    </xf>
    <xf numFmtId="0" fontId="2" fillId="4" borderId="0" xfId="0" applyFont="1" applyFill="1" applyProtection="1">
      <protection locked="0" hidden="1"/>
    </xf>
    <xf numFmtId="0" fontId="0" fillId="4" borderId="0" xfId="0" applyFill="1" applyProtection="1">
      <protection locked="0" hidden="1"/>
    </xf>
    <xf numFmtId="0" fontId="0" fillId="0" borderId="0" xfId="0" applyProtection="1">
      <protection locked="0"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showGridLines="0" showRowColHeaders="0" rightToLeft="1" tabSelected="1" topLeftCell="A7" workbookViewId="0">
      <selection activeCell="F5" sqref="F5"/>
    </sheetView>
  </sheetViews>
  <sheetFormatPr baseColWidth="10" defaultRowHeight="12.75"/>
  <cols>
    <col min="1" max="1" width="23.140625" bestFit="1" customWidth="1"/>
    <col min="2" max="2" width="13" bestFit="1" customWidth="1"/>
    <col min="4" max="4" width="21" customWidth="1"/>
    <col min="6" max="6" width="22" customWidth="1"/>
  </cols>
  <sheetData>
    <row r="1" spans="1:8" ht="20.25">
      <c r="A1" s="28" t="s">
        <v>28</v>
      </c>
    </row>
    <row r="2" spans="1:8" ht="10.5" customHeight="1">
      <c r="B2" s="27"/>
    </row>
    <row r="3" spans="1:8" ht="17.25" customHeight="1">
      <c r="A3" s="11" t="s">
        <v>2</v>
      </c>
      <c r="B3" s="16">
        <v>13</v>
      </c>
      <c r="D3" s="41" t="s">
        <v>62</v>
      </c>
      <c r="E3" s="34"/>
      <c r="F3" s="42"/>
    </row>
    <row r="5" spans="1:8" ht="18">
      <c r="A5" s="11" t="s">
        <v>3</v>
      </c>
      <c r="B5" s="16">
        <v>0</v>
      </c>
      <c r="D5" s="34" t="s">
        <v>49</v>
      </c>
      <c r="E5" s="33"/>
      <c r="F5" s="16" t="s">
        <v>46</v>
      </c>
    </row>
    <row r="6" spans="1:8" ht="6.75" customHeight="1"/>
    <row r="7" spans="1:8" ht="18">
      <c r="A7" s="20" t="s">
        <v>29</v>
      </c>
      <c r="B7" s="39">
        <f>45*Moutaferikate!H2</f>
        <v>26010</v>
      </c>
      <c r="D7" s="35" t="s">
        <v>51</v>
      </c>
      <c r="E7" s="33"/>
      <c r="F7" s="16">
        <v>0</v>
      </c>
    </row>
    <row r="8" spans="1:8" ht="15.75">
      <c r="A8" s="10" t="s">
        <v>30</v>
      </c>
      <c r="B8" s="12">
        <f>45*Moutaferikate!H3</f>
        <v>0</v>
      </c>
    </row>
    <row r="9" spans="1:8" ht="18">
      <c r="A9" s="20" t="s">
        <v>31</v>
      </c>
      <c r="B9" s="39">
        <f>B7+B8</f>
        <v>26010</v>
      </c>
      <c r="D9" s="30" t="s">
        <v>11</v>
      </c>
      <c r="E9" s="17" t="s">
        <v>12</v>
      </c>
    </row>
    <row r="10" spans="1:8" ht="15.75">
      <c r="A10" s="10" t="s">
        <v>32</v>
      </c>
      <c r="B10" s="12">
        <f>B7*B5*0.04</f>
        <v>0</v>
      </c>
      <c r="D10" s="31"/>
      <c r="E10" s="13"/>
    </row>
    <row r="11" spans="1:8" ht="18">
      <c r="A11" s="10" t="s">
        <v>35</v>
      </c>
      <c r="B11" s="12">
        <f>IF( B3=0,0,IF(B3&lt;=10,2000,IF(B3&lt;13,2500,3000)))</f>
        <v>3000</v>
      </c>
      <c r="D11" s="32" t="s">
        <v>17</v>
      </c>
      <c r="E11" s="18"/>
    </row>
    <row r="12" spans="1:8" ht="15.75">
      <c r="A12" s="10" t="s">
        <v>33</v>
      </c>
      <c r="B12" s="12">
        <f>IF(B3&lt;=12,B7*0.25,B7*0.3)</f>
        <v>7803</v>
      </c>
      <c r="D12" s="13"/>
      <c r="E12" s="13"/>
    </row>
    <row r="13" spans="1:8" ht="15.75">
      <c r="A13" s="10" t="s">
        <v>34</v>
      </c>
      <c r="B13" s="12">
        <f>IF(B3=0,0,IF(B3=10,2000,IF(B3&lt;10,2500,1500)))</f>
        <v>1500</v>
      </c>
      <c r="D13" s="32" t="s">
        <v>24</v>
      </c>
      <c r="E13" s="19">
        <v>0</v>
      </c>
    </row>
    <row r="14" spans="1:8" ht="15.75">
      <c r="A14" s="10" t="s">
        <v>63</v>
      </c>
      <c r="B14" s="12">
        <f>Moutaferikate!K21*45</f>
        <v>0</v>
      </c>
      <c r="D14" s="13"/>
      <c r="E14" s="13"/>
    </row>
    <row r="15" spans="1:8" ht="15.75">
      <c r="A15" s="20" t="s">
        <v>18</v>
      </c>
      <c r="B15" s="39">
        <f>B9+B10+B11+B12+B13+B14</f>
        <v>38313</v>
      </c>
      <c r="D15" s="32" t="s">
        <v>25</v>
      </c>
      <c r="E15" s="19">
        <v>0</v>
      </c>
      <c r="H15" s="22"/>
    </row>
    <row r="16" spans="1:8" ht="15.75">
      <c r="A16" s="10" t="s">
        <v>36</v>
      </c>
      <c r="B16" s="12">
        <f>B15*0.09</f>
        <v>3448.17</v>
      </c>
      <c r="D16" s="13"/>
      <c r="E16" s="13"/>
    </row>
    <row r="17" spans="1:8" ht="15.75">
      <c r="A17" s="10" t="s">
        <v>19</v>
      </c>
      <c r="B17" s="12">
        <f>B15-B16</f>
        <v>34864.83</v>
      </c>
      <c r="D17" s="36" t="s">
        <v>27</v>
      </c>
      <c r="E17" s="38">
        <v>39</v>
      </c>
    </row>
    <row r="18" spans="1:8" ht="15.75">
      <c r="A18" s="10" t="s">
        <v>37</v>
      </c>
      <c r="B18" s="12">
        <f>Moutaferikate!$R$20</f>
        <v>3958</v>
      </c>
      <c r="C18" s="29"/>
      <c r="D18" s="13"/>
      <c r="E18" s="13"/>
    </row>
    <row r="19" spans="1:8" ht="18.75">
      <c r="A19" s="10" t="s">
        <v>48</v>
      </c>
      <c r="B19" s="12">
        <f>IF($F$5="نعم",$B$15*0.01,0)</f>
        <v>383.13</v>
      </c>
      <c r="C19" s="8"/>
      <c r="D19" s="37" t="s">
        <v>26</v>
      </c>
      <c r="E19" s="15">
        <f>IF(E17="","",(E17/40)*(B9*3)*0.4*0.819)</f>
        <v>24923.562299999998</v>
      </c>
    </row>
    <row r="20" spans="1:8" ht="15.75">
      <c r="A20" s="20" t="s">
        <v>20</v>
      </c>
      <c r="B20" s="39">
        <f>B15-B16-B18-B19</f>
        <v>30523.7</v>
      </c>
      <c r="H20" s="22"/>
    </row>
    <row r="21" spans="1:8" ht="15.75">
      <c r="A21" s="10" t="s">
        <v>21</v>
      </c>
      <c r="B21" s="12">
        <f>IF(E13&lt;=5,E13*600,5*600+(E13-5)*300)</f>
        <v>0</v>
      </c>
      <c r="D21" s="25"/>
      <c r="E21" s="26"/>
      <c r="H21" s="22"/>
    </row>
    <row r="22" spans="1:8" ht="15.75">
      <c r="A22" s="10" t="s">
        <v>22</v>
      </c>
      <c r="B22" s="12">
        <f>E15*11.25</f>
        <v>0</v>
      </c>
      <c r="F22" s="22"/>
    </row>
    <row r="23" spans="1:8" ht="15.75">
      <c r="A23" s="10" t="s">
        <v>23</v>
      </c>
      <c r="B23" s="12">
        <f>IF(E9="متزوج",IF(E11="ماكثة",800,0),0)</f>
        <v>0</v>
      </c>
      <c r="D23" s="22"/>
    </row>
    <row r="24" spans="1:8" ht="15.75">
      <c r="A24" s="10" t="s">
        <v>50</v>
      </c>
      <c r="B24" s="12">
        <f>F7*(B20/30)</f>
        <v>0</v>
      </c>
      <c r="D24" s="22"/>
    </row>
    <row r="25" spans="1:8" ht="15.75">
      <c r="A25" s="21" t="s">
        <v>38</v>
      </c>
      <c r="B25" s="14">
        <f>B20+B21+B22-B24+B23</f>
        <v>30523.7</v>
      </c>
      <c r="C25" s="22"/>
    </row>
    <row r="26" spans="1:8">
      <c r="D26" s="22"/>
    </row>
  </sheetData>
  <sheetProtection password="CAAD" sheet="1" objects="1" scenarios="1" selectLockedCells="1"/>
  <phoneticPr fontId="3" type="noConversion"/>
  <dataValidations xWindow="375" yWindow="164" count="9">
    <dataValidation type="whole" allowBlank="1" showInputMessage="1" showErrorMessage="1" errorTitle="حذاري" error="عدد الأولاد الأكبر من 10 سنوات أقل أو يساوي عدد الأولاد الكلي" sqref="E15:E16">
      <formula1>0</formula1>
      <formula2>E13</formula2>
    </dataValidation>
    <dataValidation type="list" allowBlank="1" showInputMessage="1" showErrorMessage="1" sqref="B5">
      <formula1>ech</formula1>
    </dataValidation>
    <dataValidation type="list" allowBlank="1" showInputMessage="1" showErrorMessage="1" sqref="F3">
      <formula1>resp</formula1>
    </dataValidation>
    <dataValidation type="list" allowBlank="1" showInputMessage="1" showErrorMessage="1" sqref="B3">
      <formula1>classe</formula1>
    </dataValidation>
    <dataValidation type="decimal" allowBlank="1" showInputMessage="1" showErrorMessage="1" sqref="E17">
      <formula1>0</formula1>
      <formula2>40</formula2>
    </dataValidation>
    <dataValidation type="list" allowBlank="1" showInputMessage="1" showErrorMessage="1" sqref="E11">
      <formula1>tra</formula1>
    </dataValidation>
    <dataValidation type="whole" allowBlank="1" showInputMessage="1" showErrorMessage="1" sqref="E13">
      <formula1>0</formula1>
      <formula2>20</formula2>
    </dataValidation>
    <dataValidation type="list" allowBlank="1" showInputMessage="1" showErrorMessage="1" sqref="E9">
      <formula1>cf</formula1>
    </dataValidation>
    <dataValidation type="list" allowBlank="1" showInputMessage="1" showErrorMessage="1" sqref="F5">
      <formula1>minatec</formula1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S43"/>
  <sheetViews>
    <sheetView rightToLeft="1" zoomScale="85" workbookViewId="0">
      <selection activeCell="E30" sqref="E30"/>
    </sheetView>
  </sheetViews>
  <sheetFormatPr baseColWidth="10" defaultRowHeight="12.75"/>
  <cols>
    <col min="1" max="3" width="9.42578125" customWidth="1"/>
    <col min="4" max="10" width="6.28515625" customWidth="1"/>
    <col min="11" max="11" width="7.28515625" bestFit="1" customWidth="1"/>
    <col min="12" max="15" width="6.28515625" customWidth="1"/>
    <col min="16" max="16" width="5.140625" customWidth="1"/>
    <col min="17" max="17" width="25.28515625" customWidth="1"/>
    <col min="19" max="19" width="14" customWidth="1"/>
  </cols>
  <sheetData>
    <row r="2" spans="1:19" ht="15.75">
      <c r="A2" s="4" t="s">
        <v>2</v>
      </c>
      <c r="B2" s="45">
        <f>'كشف الراتب'!$B$3</f>
        <v>13</v>
      </c>
      <c r="D2" s="4" t="s">
        <v>4</v>
      </c>
      <c r="H2" s="47">
        <f>INDEX(A6:B15,MATCH(B2,A6:A15,1),2)</f>
        <v>578</v>
      </c>
    </row>
    <row r="3" spans="1:19" ht="18">
      <c r="A3" s="4" t="s">
        <v>3</v>
      </c>
      <c r="B3" s="46">
        <f>'كشف الراتب'!$B$5</f>
        <v>0</v>
      </c>
      <c r="D3" s="4" t="s">
        <v>5</v>
      </c>
      <c r="H3" s="48">
        <f>INDEX(data,MATCH(B2,A6:A15,1),MATCH(B3,A6:O6,1))</f>
        <v>0</v>
      </c>
    </row>
    <row r="6" spans="1:19" ht="15">
      <c r="A6" s="2" t="s">
        <v>0</v>
      </c>
      <c r="B6" s="2" t="s">
        <v>1</v>
      </c>
      <c r="C6" s="2">
        <v>0</v>
      </c>
      <c r="D6" s="2">
        <v>1</v>
      </c>
      <c r="E6" s="2">
        <v>2</v>
      </c>
      <c r="F6" s="2">
        <v>3</v>
      </c>
      <c r="G6" s="2">
        <v>4</v>
      </c>
      <c r="H6" s="2">
        <v>5</v>
      </c>
      <c r="I6" s="2">
        <v>6</v>
      </c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S6" s="7"/>
    </row>
    <row r="7" spans="1:19" ht="15">
      <c r="A7" s="3">
        <v>7</v>
      </c>
      <c r="B7" s="3">
        <v>348</v>
      </c>
      <c r="C7" s="3">
        <v>0</v>
      </c>
      <c r="D7" s="3">
        <v>17</v>
      </c>
      <c r="E7" s="3">
        <v>35</v>
      </c>
      <c r="F7" s="3">
        <v>52</v>
      </c>
      <c r="G7" s="3">
        <v>70</v>
      </c>
      <c r="H7" s="3">
        <v>87</v>
      </c>
      <c r="I7" s="3">
        <v>104</v>
      </c>
      <c r="J7" s="3">
        <v>122</v>
      </c>
      <c r="K7" s="3">
        <v>139</v>
      </c>
      <c r="L7" s="3">
        <v>157</v>
      </c>
      <c r="M7" s="3">
        <v>174</v>
      </c>
      <c r="N7" s="3">
        <v>191</v>
      </c>
      <c r="O7" s="3">
        <v>209</v>
      </c>
      <c r="Q7" s="23"/>
      <c r="R7" s="24"/>
      <c r="S7" s="7"/>
    </row>
    <row r="8" spans="1:19" ht="15">
      <c r="A8" s="3">
        <v>10</v>
      </c>
      <c r="B8" s="3">
        <v>453</v>
      </c>
      <c r="C8" s="3">
        <v>0</v>
      </c>
      <c r="D8" s="3">
        <v>23</v>
      </c>
      <c r="E8" s="3">
        <v>45</v>
      </c>
      <c r="F8" s="3">
        <v>68</v>
      </c>
      <c r="G8" s="3">
        <v>91</v>
      </c>
      <c r="H8" s="3">
        <v>113</v>
      </c>
      <c r="I8" s="3">
        <v>136</v>
      </c>
      <c r="J8" s="3">
        <v>159</v>
      </c>
      <c r="K8" s="3">
        <v>181</v>
      </c>
      <c r="L8" s="3">
        <v>204</v>
      </c>
      <c r="M8" s="3">
        <v>227</v>
      </c>
      <c r="N8" s="3">
        <v>249</v>
      </c>
      <c r="O8" s="3">
        <v>272</v>
      </c>
      <c r="Q8" s="5" t="s">
        <v>6</v>
      </c>
      <c r="R8" s="49">
        <f>'كشف الراتب'!$B$17</f>
        <v>34864.83</v>
      </c>
      <c r="S8" s="7"/>
    </row>
    <row r="9" spans="1:19" ht="15">
      <c r="A9" s="3">
        <v>11</v>
      </c>
      <c r="B9" s="3">
        <v>498</v>
      </c>
      <c r="C9" s="3">
        <v>0</v>
      </c>
      <c r="D9" s="3">
        <v>25</v>
      </c>
      <c r="E9" s="3">
        <v>50</v>
      </c>
      <c r="F9" s="3">
        <v>75</v>
      </c>
      <c r="G9" s="3">
        <v>100</v>
      </c>
      <c r="H9" s="3">
        <v>125</v>
      </c>
      <c r="I9" s="3">
        <v>149</v>
      </c>
      <c r="J9" s="3">
        <v>174</v>
      </c>
      <c r="K9" s="3">
        <v>199</v>
      </c>
      <c r="L9" s="3">
        <v>224</v>
      </c>
      <c r="M9" s="3">
        <v>249</v>
      </c>
      <c r="N9" s="3">
        <v>274</v>
      </c>
      <c r="O9" s="3">
        <v>299</v>
      </c>
      <c r="Q9" s="5" t="s">
        <v>39</v>
      </c>
      <c r="R9" s="49">
        <f>10*INT(R8/10)</f>
        <v>34860</v>
      </c>
      <c r="S9" s="7"/>
    </row>
    <row r="10" spans="1:19" ht="15">
      <c r="A10" s="3">
        <v>12</v>
      </c>
      <c r="B10" s="3">
        <v>537</v>
      </c>
      <c r="C10" s="3">
        <v>0</v>
      </c>
      <c r="D10" s="3">
        <v>27</v>
      </c>
      <c r="E10" s="3">
        <v>54</v>
      </c>
      <c r="F10" s="3">
        <v>81</v>
      </c>
      <c r="G10" s="3">
        <v>107</v>
      </c>
      <c r="H10" s="3">
        <v>134</v>
      </c>
      <c r="I10" s="3">
        <v>161</v>
      </c>
      <c r="J10" s="3">
        <v>188</v>
      </c>
      <c r="K10" s="3">
        <v>215</v>
      </c>
      <c r="L10" s="3">
        <v>242</v>
      </c>
      <c r="M10" s="3">
        <v>269</v>
      </c>
      <c r="N10" s="3">
        <v>295</v>
      </c>
      <c r="O10" s="3">
        <v>322</v>
      </c>
      <c r="Q10" s="5" t="s">
        <v>7</v>
      </c>
      <c r="R10" s="49">
        <f>R9*12</f>
        <v>418320</v>
      </c>
      <c r="S10" s="7"/>
    </row>
    <row r="11" spans="1:19" ht="15">
      <c r="A11" s="3">
        <v>13</v>
      </c>
      <c r="B11" s="3">
        <v>578</v>
      </c>
      <c r="C11" s="3">
        <v>0</v>
      </c>
      <c r="D11" s="3">
        <v>29</v>
      </c>
      <c r="E11" s="3">
        <v>58</v>
      </c>
      <c r="F11" s="3">
        <v>87</v>
      </c>
      <c r="G11" s="3">
        <v>116</v>
      </c>
      <c r="H11" s="3">
        <v>145</v>
      </c>
      <c r="I11" s="3">
        <v>173</v>
      </c>
      <c r="J11" s="3">
        <v>202</v>
      </c>
      <c r="K11" s="3">
        <v>231</v>
      </c>
      <c r="L11" s="3">
        <v>260</v>
      </c>
      <c r="M11" s="3">
        <v>289</v>
      </c>
      <c r="N11" s="3">
        <v>318</v>
      </c>
      <c r="O11" s="3">
        <v>347</v>
      </c>
      <c r="Q11" s="5" t="s">
        <v>40</v>
      </c>
      <c r="R11" s="49">
        <f>IF(R10&lt;120000,0,IF(R10&lt;360000,120000,IF(R10&lt;1440000,360000,IF(R10&lt;9999999,1440000,9999999))))</f>
        <v>360000</v>
      </c>
      <c r="S11" s="7"/>
    </row>
    <row r="12" spans="1:19" ht="15">
      <c r="A12" s="3">
        <v>14</v>
      </c>
      <c r="B12" s="3">
        <v>621</v>
      </c>
      <c r="C12" s="3">
        <v>0</v>
      </c>
      <c r="D12" s="3">
        <v>31</v>
      </c>
      <c r="E12" s="3">
        <v>62</v>
      </c>
      <c r="F12" s="3">
        <v>93</v>
      </c>
      <c r="G12" s="3">
        <v>124</v>
      </c>
      <c r="H12" s="3">
        <v>155</v>
      </c>
      <c r="I12" s="3">
        <v>186</v>
      </c>
      <c r="J12" s="3">
        <v>217</v>
      </c>
      <c r="K12" s="3">
        <v>248</v>
      </c>
      <c r="L12" s="3">
        <v>279</v>
      </c>
      <c r="M12" s="3">
        <v>311</v>
      </c>
      <c r="N12" s="3">
        <v>342</v>
      </c>
      <c r="O12" s="3">
        <v>373</v>
      </c>
      <c r="Q12" s="5" t="s">
        <v>41</v>
      </c>
      <c r="R12" s="49">
        <f>R10-R11</f>
        <v>58320</v>
      </c>
      <c r="S12" s="7"/>
    </row>
    <row r="13" spans="1:19" ht="15">
      <c r="A13" s="3">
        <v>15</v>
      </c>
      <c r="B13" s="3">
        <v>666</v>
      </c>
      <c r="C13" s="3">
        <v>0</v>
      </c>
      <c r="D13" s="3">
        <v>33</v>
      </c>
      <c r="E13" s="3">
        <v>67</v>
      </c>
      <c r="F13" s="3">
        <v>100</v>
      </c>
      <c r="G13" s="3">
        <v>133</v>
      </c>
      <c r="H13" s="3">
        <v>167</v>
      </c>
      <c r="I13" s="3">
        <v>200</v>
      </c>
      <c r="J13" s="3">
        <v>233</v>
      </c>
      <c r="K13" s="3">
        <v>266</v>
      </c>
      <c r="L13" s="3">
        <v>300</v>
      </c>
      <c r="M13" s="3">
        <v>333</v>
      </c>
      <c r="N13" s="3">
        <v>366</v>
      </c>
      <c r="O13" s="3">
        <v>400</v>
      </c>
      <c r="Q13" s="5" t="s">
        <v>8</v>
      </c>
      <c r="R13" s="49">
        <f>IF(R11=0,0,IF(R11=120000,0,IF(R11=360000,48000,IF(R11=1440000,372000,3367999.65))))</f>
        <v>48000</v>
      </c>
      <c r="S13" s="7"/>
    </row>
    <row r="14" spans="1:19" ht="15">
      <c r="A14" s="3">
        <v>16</v>
      </c>
      <c r="B14" s="3">
        <v>713</v>
      </c>
      <c r="C14" s="3">
        <v>0</v>
      </c>
      <c r="D14" s="3">
        <v>36</v>
      </c>
      <c r="E14" s="3">
        <v>71</v>
      </c>
      <c r="F14" s="3">
        <v>107</v>
      </c>
      <c r="G14" s="3">
        <v>143</v>
      </c>
      <c r="H14" s="3">
        <v>178</v>
      </c>
      <c r="I14" s="3">
        <v>214</v>
      </c>
      <c r="J14" s="3">
        <v>250</v>
      </c>
      <c r="K14" s="3">
        <v>285</v>
      </c>
      <c r="L14" s="3">
        <v>321</v>
      </c>
      <c r="M14" s="3">
        <v>357</v>
      </c>
      <c r="N14" s="3">
        <v>392</v>
      </c>
      <c r="O14" s="3">
        <v>428</v>
      </c>
      <c r="Q14" s="5" t="s">
        <v>9</v>
      </c>
      <c r="R14" s="49">
        <f>IF(R10&lt;=120000,0,IF(R10&lt;=360000,0.2,IF(R10&lt;=1440000,0.3,0.35)))</f>
        <v>0.3</v>
      </c>
      <c r="S14" s="7"/>
    </row>
    <row r="15" spans="1:19" ht="15">
      <c r="A15" s="3">
        <v>17</v>
      </c>
      <c r="B15" s="3">
        <v>762</v>
      </c>
      <c r="C15" s="3">
        <v>0</v>
      </c>
      <c r="D15" s="3">
        <v>38</v>
      </c>
      <c r="E15" s="3">
        <v>76</v>
      </c>
      <c r="F15" s="3">
        <v>114</v>
      </c>
      <c r="G15" s="3">
        <v>152</v>
      </c>
      <c r="H15" s="3">
        <v>191</v>
      </c>
      <c r="I15" s="3">
        <v>229</v>
      </c>
      <c r="J15" s="3">
        <v>267</v>
      </c>
      <c r="K15" s="3">
        <v>305</v>
      </c>
      <c r="L15" s="3">
        <v>343</v>
      </c>
      <c r="M15" s="3">
        <v>381</v>
      </c>
      <c r="N15" s="3">
        <v>419</v>
      </c>
      <c r="O15" s="3">
        <v>457</v>
      </c>
      <c r="Q15" s="5" t="s">
        <v>42</v>
      </c>
      <c r="R15" s="49">
        <f>R14*R12+R13</f>
        <v>65496</v>
      </c>
      <c r="S15" s="7"/>
    </row>
    <row r="16" spans="1:19" ht="15">
      <c r="Q16" s="5" t="s">
        <v>43</v>
      </c>
      <c r="R16" s="49">
        <f>R15/12</f>
        <v>5458</v>
      </c>
      <c r="S16" s="7"/>
    </row>
    <row r="17" spans="2:19" ht="15">
      <c r="B17" s="6"/>
      <c r="C17" s="6"/>
      <c r="D17" s="7"/>
      <c r="E17" s="8"/>
      <c r="F17" s="1" t="s">
        <v>12</v>
      </c>
      <c r="G17" s="1"/>
      <c r="Q17" s="5" t="s">
        <v>45</v>
      </c>
      <c r="R17" s="49">
        <f>R16*0.4</f>
        <v>2183.2000000000003</v>
      </c>
      <c r="S17" s="7"/>
    </row>
    <row r="18" spans="2:19" ht="15">
      <c r="B18" s="6"/>
      <c r="C18" s="6"/>
      <c r="D18" s="7"/>
      <c r="E18" s="8"/>
      <c r="F18" s="1" t="s">
        <v>13</v>
      </c>
      <c r="G18" s="1" t="s">
        <v>15</v>
      </c>
      <c r="I18" t="s">
        <v>46</v>
      </c>
      <c r="Q18" s="5" t="s">
        <v>44</v>
      </c>
      <c r="R18" s="49">
        <f>IF(R17&gt;1500,1500,IF(R17&lt;1000,1000,R17))</f>
        <v>1500</v>
      </c>
      <c r="S18" s="7"/>
    </row>
    <row r="19" spans="2:19" ht="15">
      <c r="B19" s="6"/>
      <c r="C19" s="6"/>
      <c r="D19" s="7"/>
      <c r="E19" s="8"/>
      <c r="F19" s="1" t="s">
        <v>14</v>
      </c>
      <c r="G19" s="1" t="s">
        <v>16</v>
      </c>
      <c r="I19" t="s">
        <v>47</v>
      </c>
      <c r="K19" t="e">
        <f>MATCH($I$21,resp,1)</f>
        <v>#N/A</v>
      </c>
      <c r="Q19" s="5"/>
      <c r="R19" s="49">
        <f>R16-R18</f>
        <v>3958</v>
      </c>
      <c r="S19" s="7"/>
    </row>
    <row r="20" spans="2:19" ht="15">
      <c r="B20" s="6"/>
      <c r="C20" s="6"/>
      <c r="D20" s="7"/>
      <c r="E20" s="8"/>
      <c r="Q20" s="5" t="s">
        <v>10</v>
      </c>
      <c r="R20" s="50">
        <f>IF(R19&lt;0,0,R19)</f>
        <v>3958</v>
      </c>
      <c r="S20" s="9"/>
    </row>
    <row r="21" spans="2:19" ht="15">
      <c r="B21" s="6"/>
      <c r="C21" s="6"/>
      <c r="D21" s="7"/>
      <c r="E21" s="8"/>
      <c r="I21" s="51" t="str">
        <f>'كشف الراتب'!F3&amp;""</f>
        <v/>
      </c>
      <c r="K21" s="52" t="str">
        <f>IF(I21=Q21,R21,"")&amp;IF(I21=Q22,R22,"")&amp;IF(I21=Q23,R23,"")&amp;IF(I21=Q24,R24,"")&amp;IF(I21=Q25,R25,"")&amp;IF(I21=Q26,R26,"")&amp;IF(I21=Q27,R27,"")&amp;IF(I21=Q28,R28,"")&amp;IF(I21=Q29,R29,"")&amp;IF(I21=Q30,R30,"")&amp;IF(I21=Q31,R31,"")</f>
        <v>0</v>
      </c>
      <c r="N21" s="40" t="s">
        <v>62</v>
      </c>
      <c r="P21">
        <v>1</v>
      </c>
      <c r="R21">
        <v>0</v>
      </c>
      <c r="S21" s="53">
        <f>R21*45</f>
        <v>0</v>
      </c>
    </row>
    <row r="22" spans="2:19" ht="15">
      <c r="B22" s="6"/>
      <c r="C22" s="6"/>
      <c r="D22" s="7"/>
      <c r="E22" s="8"/>
      <c r="I22" s="43"/>
      <c r="P22">
        <v>2</v>
      </c>
      <c r="Q22" s="1" t="s">
        <v>52</v>
      </c>
      <c r="R22" s="1">
        <v>35</v>
      </c>
      <c r="S22" s="53">
        <f t="shared" ref="S22:S31" si="0">R22*45</f>
        <v>1575</v>
      </c>
    </row>
    <row r="23" spans="2:19" ht="15">
      <c r="B23" s="6"/>
      <c r="C23" s="6"/>
      <c r="D23" s="7"/>
      <c r="E23" s="8"/>
      <c r="I23" s="44"/>
      <c r="P23">
        <v>3</v>
      </c>
      <c r="Q23" s="1" t="s">
        <v>53</v>
      </c>
      <c r="R23" s="1">
        <v>35</v>
      </c>
      <c r="S23" s="53">
        <f t="shared" si="0"/>
        <v>1575</v>
      </c>
    </row>
    <row r="24" spans="2:19" ht="15">
      <c r="B24" s="6"/>
      <c r="C24" s="6"/>
      <c r="D24" s="7"/>
      <c r="E24" s="8"/>
      <c r="I24" s="43"/>
      <c r="P24">
        <v>4</v>
      </c>
      <c r="Q24" s="1" t="s">
        <v>54</v>
      </c>
      <c r="R24" s="1">
        <v>25</v>
      </c>
      <c r="S24" s="53">
        <f t="shared" si="0"/>
        <v>1125</v>
      </c>
    </row>
    <row r="25" spans="2:19" ht="15">
      <c r="B25" s="6"/>
      <c r="C25" s="6"/>
      <c r="D25" s="7"/>
      <c r="E25" s="8"/>
      <c r="I25" s="43"/>
      <c r="P25">
        <v>5</v>
      </c>
      <c r="Q25" s="1" t="s">
        <v>55</v>
      </c>
      <c r="R25" s="1">
        <v>75</v>
      </c>
      <c r="S25" s="53">
        <f t="shared" si="0"/>
        <v>3375</v>
      </c>
    </row>
    <row r="26" spans="2:19" ht="15">
      <c r="B26" s="6"/>
      <c r="C26" s="6"/>
      <c r="D26" s="7"/>
      <c r="E26" s="8"/>
      <c r="I26" s="43"/>
      <c r="P26">
        <v>6</v>
      </c>
      <c r="Q26" s="1" t="s">
        <v>56</v>
      </c>
      <c r="R26" s="1">
        <v>105</v>
      </c>
      <c r="S26" s="53">
        <f t="shared" si="0"/>
        <v>4725</v>
      </c>
    </row>
    <row r="27" spans="2:19" ht="15">
      <c r="B27" s="6"/>
      <c r="C27" s="6"/>
      <c r="D27" s="7"/>
      <c r="E27" s="8"/>
      <c r="I27" s="43"/>
      <c r="P27">
        <v>7</v>
      </c>
      <c r="Q27" s="1" t="s">
        <v>57</v>
      </c>
      <c r="R27" s="1">
        <v>195</v>
      </c>
      <c r="S27" s="53">
        <f t="shared" si="0"/>
        <v>8775</v>
      </c>
    </row>
    <row r="28" spans="2:19" ht="15">
      <c r="B28" s="6"/>
      <c r="C28" s="6"/>
      <c r="D28" s="7"/>
      <c r="E28" s="8"/>
      <c r="I28" s="43"/>
      <c r="P28">
        <v>8</v>
      </c>
      <c r="Q28" s="1" t="s">
        <v>58</v>
      </c>
      <c r="R28" s="1">
        <v>75</v>
      </c>
      <c r="S28" s="53">
        <f t="shared" si="0"/>
        <v>3375</v>
      </c>
    </row>
    <row r="29" spans="2:19" ht="15">
      <c r="B29" s="6"/>
      <c r="C29" s="6"/>
      <c r="D29" s="7"/>
      <c r="E29" s="8"/>
      <c r="I29" s="43"/>
      <c r="P29">
        <v>9</v>
      </c>
      <c r="Q29" s="1" t="s">
        <v>59</v>
      </c>
      <c r="R29" s="1">
        <v>105</v>
      </c>
      <c r="S29" s="53">
        <f t="shared" si="0"/>
        <v>4725</v>
      </c>
    </row>
    <row r="30" spans="2:19" ht="15">
      <c r="B30" s="6"/>
      <c r="C30" s="6"/>
      <c r="D30" s="7"/>
      <c r="E30" s="8"/>
      <c r="I30" s="43"/>
      <c r="P30">
        <v>10</v>
      </c>
      <c r="Q30" s="1" t="s">
        <v>60</v>
      </c>
      <c r="R30" s="1">
        <v>145</v>
      </c>
      <c r="S30" s="53">
        <f t="shared" si="0"/>
        <v>6525</v>
      </c>
    </row>
    <row r="31" spans="2:19" ht="15">
      <c r="B31" s="6"/>
      <c r="C31" s="6"/>
      <c r="D31" s="9"/>
      <c r="E31" s="8"/>
      <c r="I31" s="43"/>
      <c r="P31">
        <v>11</v>
      </c>
      <c r="Q31" s="1" t="s">
        <v>61</v>
      </c>
      <c r="R31" s="1">
        <v>255</v>
      </c>
      <c r="S31" s="53">
        <f t="shared" si="0"/>
        <v>11475</v>
      </c>
    </row>
    <row r="32" spans="2:19">
      <c r="B32" s="8"/>
      <c r="C32" s="8"/>
      <c r="D32" s="8"/>
      <c r="E32" s="8"/>
    </row>
    <row r="34" spans="17:18">
      <c r="Q34" s="1"/>
      <c r="R34" s="1"/>
    </row>
    <row r="35" spans="17:18">
      <c r="Q35" s="1"/>
      <c r="R35" s="1"/>
    </row>
    <row r="36" spans="17:18">
      <c r="Q36" s="1"/>
      <c r="R36" s="1"/>
    </row>
    <row r="37" spans="17:18">
      <c r="Q37" s="1"/>
      <c r="R37" s="1"/>
    </row>
    <row r="38" spans="17:18">
      <c r="Q38" s="1"/>
      <c r="R38" s="1"/>
    </row>
    <row r="39" spans="17:18">
      <c r="Q39" s="1"/>
      <c r="R39" s="1"/>
    </row>
    <row r="40" spans="17:18">
      <c r="Q40" s="1"/>
      <c r="R40" s="1"/>
    </row>
    <row r="41" spans="17:18">
      <c r="Q41" s="1"/>
      <c r="R41" s="1"/>
    </row>
    <row r="42" spans="17:18">
      <c r="Q42" s="1"/>
      <c r="R42" s="1"/>
    </row>
    <row r="43" spans="17:18">
      <c r="Q43" s="1"/>
      <c r="R43" s="1"/>
    </row>
  </sheetData>
  <sheetProtection password="CAAD" sheet="1" objects="1" scenarios="1"/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8</vt:i4>
      </vt:variant>
    </vt:vector>
  </HeadingPairs>
  <TitlesOfParts>
    <vt:vector size="10" baseType="lpstr">
      <vt:lpstr>كشف الراتب</vt:lpstr>
      <vt:lpstr>Moutaferikate</vt:lpstr>
      <vt:lpstr>cf</vt:lpstr>
      <vt:lpstr>classe</vt:lpstr>
      <vt:lpstr>data</vt:lpstr>
      <vt:lpstr>ech</vt:lpstr>
      <vt:lpstr>IRG</vt:lpstr>
      <vt:lpstr>minatec</vt:lpstr>
      <vt:lpstr>resp</vt:lpstr>
      <vt:lpstr>tra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2010-04-01T09:56:20Z</dcterms:created>
  <dcterms:modified xsi:type="dcterms:W3CDTF">2012-02-08T20:34:28Z</dcterms:modified>
</cp:coreProperties>
</file>