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showSheetTabs="0" xWindow="480" yWindow="300" windowWidth="18495" windowHeight="11700"/>
  </bookViews>
  <sheets>
    <sheet name="Feuil1" sheetId="4" r:id="rId1"/>
    <sheet name="Feuil4" sheetId="8" r:id="rId2"/>
    <sheet name="Base" sheetId="1" r:id="rId3"/>
    <sheet name="Page 1" sheetId="2" r:id="rId4"/>
    <sheet name="Page 2" sheetId="3" r:id="rId5"/>
    <sheet name="rensaignement" sheetId="5" r:id="rId6"/>
    <sheet name="Feuil2" sheetId="6" r:id="rId7"/>
    <sheet name="Feuil3" sheetId="7" r:id="rId8"/>
  </sheets>
  <externalReferences>
    <externalReference r:id="rId9"/>
    <externalReference r:id="rId10"/>
  </externalReferences>
  <definedNames>
    <definedName name="Departement">[1]Parametre!$A$2:$A$24</definedName>
  </definedNames>
  <calcPr calcId="125725"/>
</workbook>
</file>

<file path=xl/calcChain.xml><?xml version="1.0" encoding="utf-8"?>
<calcChain xmlns="http://schemas.openxmlformats.org/spreadsheetml/2006/main">
  <c r="C7" i="7"/>
  <c r="C8"/>
  <c r="C9"/>
  <c r="C10"/>
  <c r="C11"/>
  <c r="C12"/>
  <c r="C13"/>
  <c r="C14"/>
  <c r="A4" i="6"/>
  <c r="A1"/>
  <c r="A4" i="2"/>
  <c r="A1"/>
  <c r="F29" i="6"/>
  <c r="M29"/>
  <c r="B19" i="7"/>
  <c r="B8"/>
  <c r="B7"/>
  <c r="G10" i="4" l="1"/>
  <c r="E11" l="1"/>
  <c r="D8" l="1"/>
  <c r="K12" i="5" l="1"/>
  <c r="K13"/>
  <c r="K14"/>
  <c r="K15"/>
  <c r="K16"/>
  <c r="K17"/>
  <c r="K18"/>
  <c r="K19"/>
  <c r="K20"/>
  <c r="K21"/>
  <c r="K22"/>
  <c r="K23"/>
  <c r="K24"/>
  <c r="K25"/>
  <c r="G12"/>
  <c r="G13"/>
  <c r="G14"/>
  <c r="G15"/>
  <c r="G16"/>
  <c r="G17"/>
  <c r="G18"/>
  <c r="G19"/>
  <c r="G20"/>
  <c r="G21"/>
  <c r="G22"/>
  <c r="G23"/>
  <c r="G24"/>
  <c r="G25"/>
  <c r="G32" i="7" l="1"/>
  <c r="F32"/>
  <c r="E32"/>
  <c r="D32"/>
  <c r="C32"/>
  <c r="G31" l="1"/>
  <c r="F31"/>
  <c r="E31"/>
  <c r="D31"/>
  <c r="C31"/>
  <c r="G30" l="1"/>
  <c r="F30"/>
  <c r="E30"/>
  <c r="D30"/>
  <c r="C30"/>
  <c r="G29" l="1"/>
  <c r="F29"/>
  <c r="E29"/>
  <c r="D29"/>
  <c r="C29"/>
  <c r="G28" l="1"/>
  <c r="F28"/>
  <c r="E28"/>
  <c r="D28"/>
  <c r="C28"/>
  <c r="G27" l="1"/>
  <c r="F27"/>
  <c r="E27"/>
  <c r="D27"/>
  <c r="C27"/>
  <c r="G26" l="1"/>
  <c r="F26"/>
  <c r="E26"/>
  <c r="D26"/>
  <c r="C26"/>
  <c r="G25" l="1"/>
  <c r="F25"/>
  <c r="E25"/>
  <c r="D25"/>
  <c r="C25"/>
  <c r="G24" l="1"/>
  <c r="F24"/>
  <c r="E24"/>
  <c r="D24"/>
  <c r="C24"/>
  <c r="G23" l="1"/>
  <c r="F23"/>
  <c r="E23"/>
  <c r="D23"/>
  <c r="C23"/>
  <c r="G22" l="1"/>
  <c r="F22"/>
  <c r="E22"/>
  <c r="D22"/>
  <c r="C22"/>
  <c r="G21" l="1"/>
  <c r="F21"/>
  <c r="E21"/>
  <c r="D21"/>
  <c r="C21"/>
  <c r="G20" l="1"/>
  <c r="F20"/>
  <c r="E20"/>
  <c r="D20"/>
  <c r="C20"/>
  <c r="G19" l="1"/>
  <c r="F19"/>
  <c r="E19"/>
  <c r="D19"/>
  <c r="C19"/>
  <c r="G18" l="1"/>
  <c r="F18"/>
  <c r="E18"/>
  <c r="D18"/>
  <c r="C18"/>
  <c r="G17" l="1"/>
  <c r="F17"/>
  <c r="E17"/>
  <c r="D17"/>
  <c r="C17"/>
  <c r="G16" l="1"/>
  <c r="F16"/>
  <c r="E16"/>
  <c r="D16"/>
  <c r="C16"/>
  <c r="G15" l="1"/>
  <c r="F15"/>
  <c r="E15"/>
  <c r="D15"/>
  <c r="C15"/>
  <c r="G14" l="1"/>
  <c r="F14"/>
  <c r="E14"/>
  <c r="D14"/>
  <c r="G13" l="1"/>
  <c r="F13"/>
  <c r="E13"/>
  <c r="D13"/>
  <c r="G12" l="1"/>
  <c r="F12"/>
  <c r="E12"/>
  <c r="D12"/>
  <c r="G11" l="1"/>
  <c r="F11"/>
  <c r="E11"/>
  <c r="D11"/>
  <c r="G10" l="1"/>
  <c r="F10"/>
  <c r="E10"/>
  <c r="D10"/>
  <c r="G9" l="1"/>
  <c r="F9"/>
  <c r="E9"/>
  <c r="D9"/>
  <c r="G8" l="1"/>
  <c r="F8"/>
  <c r="E8"/>
  <c r="D8"/>
  <c r="G7" l="1"/>
  <c r="F7"/>
  <c r="E7"/>
  <c r="D7"/>
  <c r="G6" l="1"/>
  <c r="F6"/>
  <c r="E6"/>
  <c r="D6"/>
  <c r="C6"/>
  <c r="G5"/>
  <c r="F5"/>
  <c r="E5"/>
  <c r="S35" i="6"/>
  <c r="F35" s="1"/>
  <c r="M35" s="1"/>
  <c r="L35"/>
  <c r="J35"/>
  <c r="S34"/>
  <c r="F34" s="1"/>
  <c r="M34" s="1"/>
  <c r="L34"/>
  <c r="J34"/>
  <c r="S33"/>
  <c r="F33" s="1"/>
  <c r="L33"/>
  <c r="J33"/>
  <c r="M33"/>
  <c r="S32"/>
  <c r="F32" s="1"/>
  <c r="M32" s="1"/>
  <c r="O32" s="1"/>
  <c r="L32"/>
  <c r="J32"/>
  <c r="S31"/>
  <c r="F31" s="1"/>
  <c r="M31" s="1"/>
  <c r="L31"/>
  <c r="J31"/>
  <c r="S30"/>
  <c r="F30" s="1"/>
  <c r="M30" s="1"/>
  <c r="Q30" s="1"/>
  <c r="L30"/>
  <c r="J30"/>
  <c r="S29"/>
  <c r="L29"/>
  <c r="J29"/>
  <c r="S28"/>
  <c r="F28" s="1"/>
  <c r="M28" s="1"/>
  <c r="O28" s="1"/>
  <c r="L28"/>
  <c r="J28"/>
  <c r="S27"/>
  <c r="L27"/>
  <c r="J27"/>
  <c r="F27"/>
  <c r="M27" s="1"/>
  <c r="S26"/>
  <c r="F26" s="1"/>
  <c r="M26" s="1"/>
  <c r="Q26" s="1"/>
  <c r="L26"/>
  <c r="J26"/>
  <c r="S25"/>
  <c r="L25"/>
  <c r="J25"/>
  <c r="F25"/>
  <c r="M25" s="1"/>
  <c r="S24"/>
  <c r="L24"/>
  <c r="J24"/>
  <c r="F24"/>
  <c r="M24" s="1"/>
  <c r="O24" s="1"/>
  <c r="S23"/>
  <c r="F23" s="1"/>
  <c r="M23" s="1"/>
  <c r="L23"/>
  <c r="J23"/>
  <c r="S22"/>
  <c r="L22"/>
  <c r="J22"/>
  <c r="F22"/>
  <c r="M22" s="1"/>
  <c r="S21"/>
  <c r="F21" s="1"/>
  <c r="M21" s="1"/>
  <c r="L21"/>
  <c r="J21"/>
  <c r="S20"/>
  <c r="F20" s="1"/>
  <c r="M20" s="1"/>
  <c r="L20"/>
  <c r="J20"/>
  <c r="S19"/>
  <c r="F19" s="1"/>
  <c r="M19" s="1"/>
  <c r="L19"/>
  <c r="J19"/>
  <c r="S18"/>
  <c r="F18" s="1"/>
  <c r="M18" s="1"/>
  <c r="L18"/>
  <c r="J18"/>
  <c r="S17"/>
  <c r="L17"/>
  <c r="J17"/>
  <c r="F17"/>
  <c r="M17" s="1"/>
  <c r="S16"/>
  <c r="L16"/>
  <c r="J16"/>
  <c r="F16"/>
  <c r="M16" s="1"/>
  <c r="S15"/>
  <c r="F15" s="1"/>
  <c r="M15" s="1"/>
  <c r="L15"/>
  <c r="J15"/>
  <c r="S14"/>
  <c r="F14" s="1"/>
  <c r="M14" s="1"/>
  <c r="L14"/>
  <c r="J14"/>
  <c r="S13"/>
  <c r="F13" s="1"/>
  <c r="M13" s="1"/>
  <c r="L13"/>
  <c r="J13"/>
  <c r="S12"/>
  <c r="F12" s="1"/>
  <c r="M12" s="1"/>
  <c r="L12"/>
  <c r="J12"/>
  <c r="S11"/>
  <c r="F11" s="1"/>
  <c r="M11" s="1"/>
  <c r="L11"/>
  <c r="J11"/>
  <c r="S10"/>
  <c r="F10" s="1"/>
  <c r="M10" s="1"/>
  <c r="L10"/>
  <c r="J10"/>
  <c r="S9"/>
  <c r="F9" s="1"/>
  <c r="M9" s="1"/>
  <c r="L9"/>
  <c r="J9"/>
  <c r="J3"/>
  <c r="C38" i="2"/>
  <c r="C28"/>
  <c r="C18"/>
  <c r="Q34" i="6" l="1"/>
  <c r="P34"/>
  <c r="Q22"/>
  <c r="P22"/>
  <c r="B17" i="7"/>
  <c r="B9"/>
  <c r="O20" i="6"/>
  <c r="Q14"/>
  <c r="O16"/>
  <c r="P30"/>
  <c r="P26"/>
  <c r="P14"/>
  <c r="Q18"/>
  <c r="P18"/>
  <c r="O12"/>
  <c r="R12"/>
  <c r="J2"/>
  <c r="R9"/>
  <c r="O9"/>
  <c r="P9"/>
  <c r="Q9"/>
  <c r="P15"/>
  <c r="Q15"/>
  <c r="R15"/>
  <c r="O15"/>
  <c r="R21"/>
  <c r="O21"/>
  <c r="P21"/>
  <c r="Q21"/>
  <c r="R13"/>
  <c r="O13"/>
  <c r="Q13"/>
  <c r="P13"/>
  <c r="P23"/>
  <c r="Q23"/>
  <c r="R23"/>
  <c r="O23"/>
  <c r="R29"/>
  <c r="O29"/>
  <c r="B26" i="7" s="1"/>
  <c r="P29" i="6"/>
  <c r="Q29"/>
  <c r="R17"/>
  <c r="O17"/>
  <c r="P17"/>
  <c r="Q17"/>
  <c r="P27"/>
  <c r="Q27"/>
  <c r="R27"/>
  <c r="O27"/>
  <c r="R33"/>
  <c r="O33"/>
  <c r="B30" i="7" s="1"/>
  <c r="P33" i="6"/>
  <c r="Q33"/>
  <c r="P11"/>
  <c r="Q11"/>
  <c r="R11"/>
  <c r="O11"/>
  <c r="P31"/>
  <c r="Q31"/>
  <c r="R31"/>
  <c r="O31"/>
  <c r="Q10"/>
  <c r="R10"/>
  <c r="O10"/>
  <c r="P10"/>
  <c r="P19"/>
  <c r="Q19"/>
  <c r="R19"/>
  <c r="O19"/>
  <c r="R25"/>
  <c r="B22" i="7" s="1"/>
  <c r="I22" s="1"/>
  <c r="O25" i="6"/>
  <c r="P25"/>
  <c r="Q25"/>
  <c r="P35"/>
  <c r="Q35"/>
  <c r="R35"/>
  <c r="O35"/>
  <c r="B32" i="7" s="1"/>
  <c r="R16" i="6"/>
  <c r="R20"/>
  <c r="R24"/>
  <c r="R28"/>
  <c r="R32"/>
  <c r="Q12"/>
  <c r="O14"/>
  <c r="Q16"/>
  <c r="O18"/>
  <c r="Q20"/>
  <c r="O22"/>
  <c r="Q24"/>
  <c r="O26"/>
  <c r="Q28"/>
  <c r="O30"/>
  <c r="Q32"/>
  <c r="O34"/>
  <c r="B31" i="7" s="1"/>
  <c r="P12" i="6"/>
  <c r="P16"/>
  <c r="R18"/>
  <c r="P20"/>
  <c r="R22"/>
  <c r="P24"/>
  <c r="B21" i="7" s="1"/>
  <c r="R26" i="6"/>
  <c r="P28"/>
  <c r="R30"/>
  <c r="P32"/>
  <c r="B29" i="7" s="1"/>
  <c r="R34" i="6"/>
  <c r="R14"/>
  <c r="K5" i="5"/>
  <c r="K6"/>
  <c r="K7"/>
  <c r="K8"/>
  <c r="K9"/>
  <c r="K10"/>
  <c r="K11"/>
  <c r="G5"/>
  <c r="G6"/>
  <c r="G7"/>
  <c r="G8"/>
  <c r="G9"/>
  <c r="G10"/>
  <c r="G11"/>
  <c r="G27" i="3"/>
  <c r="G28"/>
  <c r="G29"/>
  <c r="G30"/>
  <c r="G31"/>
  <c r="G32"/>
  <c r="G33"/>
  <c r="G34"/>
  <c r="F27"/>
  <c r="F28"/>
  <c r="F29"/>
  <c r="F30"/>
  <c r="F31"/>
  <c r="F32"/>
  <c r="F33"/>
  <c r="F34"/>
  <c r="E27"/>
  <c r="E28"/>
  <c r="E29"/>
  <c r="E30"/>
  <c r="E31"/>
  <c r="E32"/>
  <c r="E33"/>
  <c r="E34"/>
  <c r="G17"/>
  <c r="G18"/>
  <c r="G19"/>
  <c r="G20"/>
  <c r="G21"/>
  <c r="G22"/>
  <c r="G23"/>
  <c r="G24"/>
  <c r="F17"/>
  <c r="F18"/>
  <c r="F19"/>
  <c r="F20"/>
  <c r="F21"/>
  <c r="F22"/>
  <c r="F23"/>
  <c r="F24"/>
  <c r="G7"/>
  <c r="G8"/>
  <c r="G9"/>
  <c r="G10"/>
  <c r="G11"/>
  <c r="G12"/>
  <c r="G13"/>
  <c r="G14"/>
  <c r="F7"/>
  <c r="F8"/>
  <c r="F9"/>
  <c r="F10"/>
  <c r="F11"/>
  <c r="F12"/>
  <c r="F13"/>
  <c r="F14"/>
  <c r="E7"/>
  <c r="E8"/>
  <c r="E9"/>
  <c r="E10"/>
  <c r="E11"/>
  <c r="E12"/>
  <c r="E13"/>
  <c r="E14"/>
  <c r="E17"/>
  <c r="E18"/>
  <c r="E19"/>
  <c r="E20"/>
  <c r="E21"/>
  <c r="E22"/>
  <c r="E23"/>
  <c r="E24"/>
  <c r="G26"/>
  <c r="F26"/>
  <c r="E26"/>
  <c r="G16"/>
  <c r="F16"/>
  <c r="E16"/>
  <c r="G6"/>
  <c r="F6"/>
  <c r="E6"/>
  <c r="I32" i="7" l="1"/>
  <c r="J32"/>
  <c r="J31"/>
  <c r="I31"/>
  <c r="I30"/>
  <c r="J30"/>
  <c r="I29"/>
  <c r="J29"/>
  <c r="L29" s="1"/>
  <c r="B28"/>
  <c r="I28" s="1"/>
  <c r="B27"/>
  <c r="J27" s="1"/>
  <c r="I26"/>
  <c r="J26"/>
  <c r="B25"/>
  <c r="J25" s="1"/>
  <c r="B24"/>
  <c r="J24" s="1"/>
  <c r="B23"/>
  <c r="I23" s="1"/>
  <c r="J22"/>
  <c r="L22" s="1"/>
  <c r="J21"/>
  <c r="L21" s="1"/>
  <c r="I21"/>
  <c r="B20"/>
  <c r="I20" s="1"/>
  <c r="I19"/>
  <c r="J19"/>
  <c r="B18"/>
  <c r="I18" s="1"/>
  <c r="B16"/>
  <c r="I16" s="1"/>
  <c r="B15"/>
  <c r="J15" s="1"/>
  <c r="B14"/>
  <c r="I14" s="1"/>
  <c r="B13"/>
  <c r="J13" s="1"/>
  <c r="B12"/>
  <c r="J12" s="1"/>
  <c r="L12" s="1"/>
  <c r="B11"/>
  <c r="J11" s="1"/>
  <c r="B10"/>
  <c r="I10" s="1"/>
  <c r="J9"/>
  <c r="J8"/>
  <c r="L8" s="1"/>
  <c r="I7"/>
  <c r="B6"/>
  <c r="J6" s="1"/>
  <c r="L6" s="1"/>
  <c r="I9"/>
  <c r="I17"/>
  <c r="J17"/>
  <c r="L17" s="1"/>
  <c r="I8"/>
  <c r="I12"/>
  <c r="J7"/>
  <c r="K4" i="5"/>
  <c r="K3"/>
  <c r="G4"/>
  <c r="G3"/>
  <c r="K29" i="7"/>
  <c r="K8"/>
  <c r="K17"/>
  <c r="K6"/>
  <c r="K12"/>
  <c r="K22"/>
  <c r="K21"/>
  <c r="L32" l="1"/>
  <c r="L31"/>
  <c r="L30"/>
  <c r="H29"/>
  <c r="O29"/>
  <c r="J28"/>
  <c r="L28" s="1"/>
  <c r="I27"/>
  <c r="L27"/>
  <c r="L26"/>
  <c r="L25"/>
  <c r="I25"/>
  <c r="I24"/>
  <c r="L24"/>
  <c r="J23"/>
  <c r="L23" s="1"/>
  <c r="H22"/>
  <c r="O22"/>
  <c r="H21"/>
  <c r="O21"/>
  <c r="J20"/>
  <c r="L20" s="1"/>
  <c r="L19"/>
  <c r="J18"/>
  <c r="L18" s="1"/>
  <c r="J16"/>
  <c r="L16" s="1"/>
  <c r="I15"/>
  <c r="J14"/>
  <c r="L14" s="1"/>
  <c r="I13"/>
  <c r="I11"/>
  <c r="J10"/>
  <c r="L10" s="1"/>
  <c r="O6"/>
  <c r="B33"/>
  <c r="H6"/>
  <c r="I6"/>
  <c r="O12"/>
  <c r="L13"/>
  <c r="O17"/>
  <c r="L9"/>
  <c r="H12"/>
  <c r="L11"/>
  <c r="L15"/>
  <c r="H17"/>
  <c r="L7"/>
  <c r="H8"/>
  <c r="O8"/>
  <c r="G5" i="3"/>
  <c r="F5"/>
  <c r="E5"/>
  <c r="K15" i="7"/>
  <c r="K23"/>
  <c r="K26"/>
  <c r="K31"/>
  <c r="K25"/>
  <c r="K27"/>
  <c r="K14"/>
  <c r="K9"/>
  <c r="K24"/>
  <c r="K28"/>
  <c r="K30"/>
  <c r="K20"/>
  <c r="K7"/>
  <c r="K13"/>
  <c r="K18"/>
  <c r="K16"/>
  <c r="K19"/>
  <c r="K11"/>
  <c r="K10"/>
  <c r="K32"/>
  <c r="H32" l="1"/>
  <c r="O32"/>
  <c r="H31"/>
  <c r="O31"/>
  <c r="H30"/>
  <c r="O30"/>
  <c r="H28"/>
  <c r="O28"/>
  <c r="H27"/>
  <c r="O27"/>
  <c r="H26"/>
  <c r="O26"/>
  <c r="H25"/>
  <c r="O25"/>
  <c r="H24"/>
  <c r="O24"/>
  <c r="O23"/>
  <c r="H23"/>
  <c r="H20"/>
  <c r="O20"/>
  <c r="H19"/>
  <c r="O19"/>
  <c r="H16"/>
  <c r="O16"/>
  <c r="H15"/>
  <c r="H10"/>
  <c r="H9"/>
  <c r="H11"/>
  <c r="H18"/>
  <c r="H13"/>
  <c r="O15"/>
  <c r="O10"/>
  <c r="O9"/>
  <c r="O11"/>
  <c r="O18"/>
  <c r="O13"/>
  <c r="H7"/>
  <c r="O7"/>
  <c r="J33"/>
  <c r="H14"/>
  <c r="O14"/>
  <c r="L33"/>
  <c r="D7" i="3"/>
  <c r="D8"/>
  <c r="D9"/>
  <c r="D10"/>
  <c r="D11"/>
  <c r="D12"/>
  <c r="D13"/>
  <c r="D14"/>
  <c r="D16"/>
  <c r="D17"/>
  <c r="D18"/>
  <c r="D19"/>
  <c r="D20"/>
  <c r="D21"/>
  <c r="D22"/>
  <c r="D23"/>
  <c r="D24"/>
  <c r="D26"/>
  <c r="D27"/>
  <c r="D28"/>
  <c r="D29"/>
  <c r="D30"/>
  <c r="D31"/>
  <c r="D32"/>
  <c r="D33"/>
  <c r="D34"/>
  <c r="C7"/>
  <c r="C8"/>
  <c r="C9"/>
  <c r="C10"/>
  <c r="C11"/>
  <c r="C12"/>
  <c r="C13"/>
  <c r="C14"/>
  <c r="C16"/>
  <c r="C17"/>
  <c r="C18"/>
  <c r="C19"/>
  <c r="C20"/>
  <c r="C21"/>
  <c r="C22"/>
  <c r="C23"/>
  <c r="C24"/>
  <c r="C26"/>
  <c r="C27"/>
  <c r="C28"/>
  <c r="C29"/>
  <c r="C30"/>
  <c r="C31"/>
  <c r="C32"/>
  <c r="C33"/>
  <c r="C34"/>
  <c r="D6"/>
  <c r="C6"/>
  <c r="N33" i="7" l="1"/>
  <c r="S24" i="2"/>
  <c r="F24" s="1"/>
  <c r="S37"/>
  <c r="F37" s="1"/>
  <c r="S36"/>
  <c r="F36" s="1"/>
  <c r="S35"/>
  <c r="F35" s="1"/>
  <c r="S34"/>
  <c r="F34" s="1"/>
  <c r="S33"/>
  <c r="F33" s="1"/>
  <c r="S32"/>
  <c r="F31" s="1"/>
  <c r="S31"/>
  <c r="S30"/>
  <c r="F30" s="1"/>
  <c r="S29"/>
  <c r="F29" s="1"/>
  <c r="S27"/>
  <c r="F27" s="1"/>
  <c r="S26"/>
  <c r="F26" s="1"/>
  <c r="S25"/>
  <c r="F25" s="1"/>
  <c r="S23"/>
  <c r="F23" s="1"/>
  <c r="S22"/>
  <c r="F22" s="1"/>
  <c r="S21"/>
  <c r="F21" s="1"/>
  <c r="S20"/>
  <c r="F20" s="1"/>
  <c r="S19"/>
  <c r="F19" s="1"/>
  <c r="S17"/>
  <c r="F17" s="1"/>
  <c r="S16"/>
  <c r="F16" s="1"/>
  <c r="S15"/>
  <c r="F15" s="1"/>
  <c r="S14"/>
  <c r="F14" s="1"/>
  <c r="S13"/>
  <c r="F13" s="1"/>
  <c r="S12"/>
  <c r="F12" s="1"/>
  <c r="S11"/>
  <c r="F11" s="1"/>
  <c r="S10"/>
  <c r="F10" s="1"/>
  <c r="S9"/>
  <c r="F9" s="1"/>
  <c r="L37"/>
  <c r="L36"/>
  <c r="L35"/>
  <c r="L34"/>
  <c r="L33"/>
  <c r="L32"/>
  <c r="L31"/>
  <c r="L30"/>
  <c r="L29"/>
  <c r="L27"/>
  <c r="L26"/>
  <c r="L25"/>
  <c r="L24"/>
  <c r="L23"/>
  <c r="L22"/>
  <c r="L21"/>
  <c r="L20"/>
  <c r="L19"/>
  <c r="J36"/>
  <c r="J37"/>
  <c r="J35"/>
  <c r="J34"/>
  <c r="J33"/>
  <c r="J32"/>
  <c r="J31"/>
  <c r="J30"/>
  <c r="J29"/>
  <c r="J27"/>
  <c r="J26"/>
  <c r="J25"/>
  <c r="J24"/>
  <c r="J23"/>
  <c r="F32" l="1"/>
  <c r="J22"/>
  <c r="J21"/>
  <c r="J20"/>
  <c r="J19"/>
  <c r="J17"/>
  <c r="J16"/>
  <c r="L17"/>
  <c r="L16"/>
  <c r="J15"/>
  <c r="L15"/>
  <c r="J14"/>
  <c r="L14"/>
  <c r="L13"/>
  <c r="L12"/>
  <c r="L11"/>
  <c r="L10"/>
  <c r="J13"/>
  <c r="J12"/>
  <c r="J11"/>
  <c r="J10"/>
  <c r="J3"/>
  <c r="M9" s="1"/>
  <c r="Q9" s="1"/>
  <c r="M30" l="1"/>
  <c r="M21"/>
  <c r="M16"/>
  <c r="M34"/>
  <c r="M12"/>
  <c r="R12" s="1"/>
  <c r="M25"/>
  <c r="M11"/>
  <c r="M15"/>
  <c r="M20"/>
  <c r="M24"/>
  <c r="M29"/>
  <c r="M33"/>
  <c r="M10"/>
  <c r="M14"/>
  <c r="M19"/>
  <c r="M23"/>
  <c r="M27"/>
  <c r="M32"/>
  <c r="M36"/>
  <c r="M13"/>
  <c r="M17"/>
  <c r="M22"/>
  <c r="M26"/>
  <c r="M31"/>
  <c r="M35"/>
  <c r="M37"/>
  <c r="P9"/>
  <c r="O9"/>
  <c r="J2"/>
  <c r="R9"/>
  <c r="B13" i="1"/>
  <c r="E14" s="1"/>
  <c r="B14" s="1"/>
  <c r="B10"/>
  <c r="B9"/>
  <c r="B7"/>
  <c r="B6"/>
  <c r="P13" i="2" l="1"/>
  <c r="Q29"/>
  <c r="R10"/>
  <c r="R26"/>
  <c r="O14"/>
  <c r="Q34"/>
  <c r="O16"/>
  <c r="P10"/>
  <c r="Q35"/>
  <c r="O33"/>
  <c r="P30"/>
  <c r="R30"/>
  <c r="O30"/>
  <c r="Q27"/>
  <c r="R23"/>
  <c r="O20"/>
  <c r="O17"/>
  <c r="P15"/>
  <c r="R35"/>
  <c r="P20"/>
  <c r="O27"/>
  <c r="R17"/>
  <c r="R20"/>
  <c r="R25"/>
  <c r="Q21"/>
  <c r="R27"/>
  <c r="O21"/>
  <c r="Q13"/>
  <c r="R13"/>
  <c r="O12"/>
  <c r="P12"/>
  <c r="Q12"/>
  <c r="Q10"/>
  <c r="P36"/>
  <c r="O23"/>
  <c r="O24"/>
  <c r="O32"/>
  <c r="O37"/>
  <c r="R16"/>
  <c r="O29"/>
  <c r="P34"/>
  <c r="O11"/>
  <c r="R36"/>
  <c r="P31"/>
  <c r="R31"/>
  <c r="Q31"/>
  <c r="O15"/>
  <c r="Q11"/>
  <c r="Q33"/>
  <c r="P19"/>
  <c r="P16"/>
  <c r="P21"/>
  <c r="P25"/>
  <c r="O25"/>
  <c r="Q17"/>
  <c r="Q15"/>
  <c r="Q20"/>
  <c r="P33"/>
  <c r="R19"/>
  <c r="P23"/>
  <c r="P27"/>
  <c r="O34"/>
  <c r="R34"/>
  <c r="R21"/>
  <c r="Q16"/>
  <c r="O35"/>
  <c r="P17"/>
  <c r="Q25"/>
  <c r="Q22"/>
  <c r="Q14"/>
  <c r="Q26"/>
  <c r="R29"/>
  <c r="Q30"/>
  <c r="O31"/>
  <c r="P35"/>
  <c r="O10"/>
  <c r="Q24"/>
  <c r="P26"/>
  <c r="O22"/>
  <c r="P37"/>
  <c r="R14"/>
  <c r="R32"/>
  <c r="R15"/>
  <c r="R37"/>
  <c r="R11"/>
  <c r="R24"/>
  <c r="R33"/>
  <c r="Q19"/>
  <c r="Q23"/>
  <c r="Q32"/>
  <c r="Q36"/>
  <c r="P22"/>
  <c r="O26"/>
  <c r="O13"/>
  <c r="Q37"/>
  <c r="P14"/>
  <c r="P32"/>
  <c r="R22"/>
  <c r="P29"/>
  <c r="P11"/>
  <c r="P24"/>
  <c r="O19"/>
  <c r="O36"/>
  <c r="J9"/>
  <c r="B8" i="1"/>
  <c r="B11" i="3" l="1"/>
  <c r="I11" s="1"/>
  <c r="B21"/>
  <c r="I21" s="1"/>
  <c r="B19"/>
  <c r="J19" s="1"/>
  <c r="L19" s="1"/>
  <c r="B33"/>
  <c r="I33" s="1"/>
  <c r="B13"/>
  <c r="J13" s="1"/>
  <c r="L13" s="1"/>
  <c r="B12"/>
  <c r="J12" s="1"/>
  <c r="L12" s="1"/>
  <c r="B17"/>
  <c r="I17" s="1"/>
  <c r="B23"/>
  <c r="J23" s="1"/>
  <c r="L23" s="1"/>
  <c r="B20"/>
  <c r="I20" s="1"/>
  <c r="B8"/>
  <c r="B29"/>
  <c r="I29" s="1"/>
  <c r="B7"/>
  <c r="I7" s="1"/>
  <c r="B24"/>
  <c r="I24" s="1"/>
  <c r="B14"/>
  <c r="J14" s="1"/>
  <c r="L14" s="1"/>
  <c r="B27"/>
  <c r="I27" s="1"/>
  <c r="B18"/>
  <c r="I18" s="1"/>
  <c r="B26"/>
  <c r="I26" s="1"/>
  <c r="B16"/>
  <c r="J16" s="1"/>
  <c r="L16" s="1"/>
  <c r="B10"/>
  <c r="J10" s="1"/>
  <c r="L10" s="1"/>
  <c r="B28"/>
  <c r="B32"/>
  <c r="J32" s="1"/>
  <c r="L32" s="1"/>
  <c r="B31"/>
  <c r="I31" s="1"/>
  <c r="B22"/>
  <c r="J22" s="1"/>
  <c r="L22" s="1"/>
  <c r="B9"/>
  <c r="J9" s="1"/>
  <c r="L9" s="1"/>
  <c r="B30"/>
  <c r="J30" s="1"/>
  <c r="L30" s="1"/>
  <c r="I16"/>
  <c r="B34"/>
  <c r="J34" s="1"/>
  <c r="L9" i="2"/>
  <c r="B6" i="3" s="1"/>
  <c r="K16"/>
  <c r="K10"/>
  <c r="K30"/>
  <c r="K13"/>
  <c r="K32"/>
  <c r="K19"/>
  <c r="K9"/>
  <c r="K14"/>
  <c r="K23"/>
  <c r="K12"/>
  <c r="K22"/>
  <c r="H13" l="1"/>
  <c r="O13"/>
  <c r="H9"/>
  <c r="O9"/>
  <c r="H19"/>
  <c r="H10"/>
  <c r="O10"/>
  <c r="H22"/>
  <c r="H23"/>
  <c r="H30"/>
  <c r="H32"/>
  <c r="H12"/>
  <c r="O12"/>
  <c r="H14"/>
  <c r="O14"/>
  <c r="H16"/>
  <c r="J31"/>
  <c r="L31" s="1"/>
  <c r="I9"/>
  <c r="J11"/>
  <c r="L11" s="1"/>
  <c r="I14"/>
  <c r="J21"/>
  <c r="L21" s="1"/>
  <c r="I19"/>
  <c r="J33"/>
  <c r="L33" s="1"/>
  <c r="J28"/>
  <c r="L28" s="1"/>
  <c r="B35"/>
  <c r="J18"/>
  <c r="L18" s="1"/>
  <c r="B25"/>
  <c r="I12"/>
  <c r="B15"/>
  <c r="I13"/>
  <c r="I8"/>
  <c r="J8"/>
  <c r="L8" s="1"/>
  <c r="I23"/>
  <c r="J29"/>
  <c r="L29" s="1"/>
  <c r="I28"/>
  <c r="J7"/>
  <c r="L7" s="1"/>
  <c r="J27"/>
  <c r="L27" s="1"/>
  <c r="J17"/>
  <c r="L17" s="1"/>
  <c r="I30"/>
  <c r="I22"/>
  <c r="I10"/>
  <c r="J24"/>
  <c r="L24" s="1"/>
  <c r="J20"/>
  <c r="L20" s="1"/>
  <c r="J26"/>
  <c r="L26" s="1"/>
  <c r="I32"/>
  <c r="O16"/>
  <c r="O32"/>
  <c r="O30"/>
  <c r="O19"/>
  <c r="O23"/>
  <c r="O22"/>
  <c r="I34"/>
  <c r="L34"/>
  <c r="I6"/>
  <c r="J6"/>
  <c r="L6" s="1"/>
  <c r="K8"/>
  <c r="K17"/>
  <c r="K6"/>
  <c r="K21"/>
  <c r="K18"/>
  <c r="K29"/>
  <c r="K7"/>
  <c r="K11"/>
  <c r="K31"/>
  <c r="K20"/>
  <c r="K28"/>
  <c r="K34"/>
  <c r="K33"/>
  <c r="K26"/>
  <c r="K27"/>
  <c r="K24"/>
  <c r="H8" l="1"/>
  <c r="O8"/>
  <c r="H17"/>
  <c r="H33"/>
  <c r="H28"/>
  <c r="H20"/>
  <c r="H21"/>
  <c r="H18"/>
  <c r="H11"/>
  <c r="O11"/>
  <c r="H29"/>
  <c r="O7"/>
  <c r="H7"/>
  <c r="H34"/>
  <c r="H27"/>
  <c r="H31"/>
  <c r="H26"/>
  <c r="H6"/>
  <c r="O6"/>
  <c r="K15"/>
  <c r="B36"/>
  <c r="K25"/>
  <c r="K35"/>
  <c r="H24"/>
  <c r="O31"/>
  <c r="O21"/>
  <c r="I25"/>
  <c r="O33"/>
  <c r="I35"/>
  <c r="L35"/>
  <c r="O28"/>
  <c r="L25"/>
  <c r="O18"/>
  <c r="I15"/>
  <c r="L15"/>
  <c r="O29"/>
  <c r="O27"/>
  <c r="O17"/>
  <c r="O24"/>
  <c r="O20"/>
  <c r="O26"/>
  <c r="O34"/>
  <c r="J36" l="1"/>
  <c r="L36"/>
  <c r="O25"/>
  <c r="H36"/>
  <c r="O15"/>
  <c r="O35"/>
  <c r="N36" l="1"/>
</calcChain>
</file>

<file path=xl/sharedStrings.xml><?xml version="1.0" encoding="utf-8"?>
<sst xmlns="http://schemas.openxmlformats.org/spreadsheetml/2006/main" count="329" uniqueCount="154">
  <si>
    <t>jours</t>
  </si>
  <si>
    <t>heures</t>
  </si>
  <si>
    <t>semaine</t>
  </si>
  <si>
    <t>Mois</t>
  </si>
  <si>
    <t>%</t>
  </si>
  <si>
    <t>SALAIRE DE BASE</t>
  </si>
  <si>
    <t xml:space="preserve">Poste de travail </t>
  </si>
  <si>
    <t>Prime de rendement</t>
  </si>
  <si>
    <t>SMMG</t>
  </si>
  <si>
    <t>5 jour ouvrables</t>
  </si>
  <si>
    <t>6 jour ouvrables</t>
  </si>
  <si>
    <t>prix unitaire</t>
  </si>
  <si>
    <t>tarif horaire</t>
  </si>
  <si>
    <t>Nbre Total D'heures</t>
  </si>
  <si>
    <t xml:space="preserve">اللأجـــــــــــــرة 
Salaire
 </t>
  </si>
  <si>
    <t>N°</t>
  </si>
  <si>
    <t xml:space="preserve">الساعات المخصومة 
Décompe des heures
</t>
  </si>
  <si>
    <t>الاسم و اللقب
 Nom et Prenom</t>
  </si>
  <si>
    <t xml:space="preserve">عناصر أجرة المنصب 
Eléments de salaire de poste
</t>
  </si>
  <si>
    <t>منصب
 Emploi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</si>
  <si>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</si>
  <si>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</si>
  <si>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</si>
  <si>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</si>
  <si>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</si>
  <si>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</si>
  <si>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</si>
  <si>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</si>
  <si>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</si>
  <si>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Taux Eléments de Salaire de Poste</t>
  </si>
  <si>
    <t>IEP</t>
  </si>
  <si>
    <t>Prix Unitaire</t>
  </si>
  <si>
    <t>Heures</t>
  </si>
  <si>
    <t xml:space="preserve">عــــــادي Normales
</t>
  </si>
  <si>
    <t xml:space="preserve">أضـــــافية  Suppl,%    </t>
  </si>
  <si>
    <t xml:space="preserve">أجرة المنصب
 Salaire de Poste
</t>
  </si>
  <si>
    <t>قاعدة الضمان الاجتماعي
 Basse sécurité sociale</t>
  </si>
  <si>
    <t>عناصر خاضعة للضربية
 Eléments imposables</t>
  </si>
  <si>
    <t>مجموع المبلغ المحسوم
 Total des retenus</t>
  </si>
  <si>
    <t>الاجرة الاجمالية
 Salaire brut</t>
  </si>
  <si>
    <t xml:space="preserve">محسوم
 RETENUES
</t>
  </si>
  <si>
    <t>ض,أ,
 S,S</t>
  </si>
  <si>
    <t xml:space="preserve">ض,د,أ 
IRG
</t>
  </si>
  <si>
    <t xml:space="preserve">الاجرة الضافية الخاضعة للضريبة
 Salaire net imposable
</t>
  </si>
  <si>
    <t xml:space="preserve">سلفة أو حسم
 Acomptes ou retenues
</t>
  </si>
  <si>
    <t>الاجرة الصافية للدفع
 Salaire net à pyer</t>
  </si>
  <si>
    <t>Catég, Prof</t>
  </si>
  <si>
    <t>Nbre enf à charge</t>
  </si>
  <si>
    <t>Saisie dans Cellule</t>
  </si>
  <si>
    <t>panier</t>
  </si>
  <si>
    <t>transport</t>
  </si>
  <si>
    <t>Nbrs jours</t>
  </si>
  <si>
    <t>Nom Prénoms</t>
  </si>
  <si>
    <t>Fonction</t>
  </si>
  <si>
    <t>Matricule S,S</t>
  </si>
  <si>
    <t>Date Né( e )</t>
  </si>
  <si>
    <t>Lieu</t>
  </si>
  <si>
    <t>ages</t>
  </si>
  <si>
    <t>Entrée</t>
  </si>
  <si>
    <t>STATUT</t>
  </si>
  <si>
    <t>CDD</t>
  </si>
  <si>
    <t>CONTRAT</t>
  </si>
  <si>
    <t>CDI</t>
  </si>
  <si>
    <t>Apprenti</t>
  </si>
  <si>
    <t xml:space="preserve">Célibataire </t>
  </si>
  <si>
    <t>Marié.(e)</t>
  </si>
  <si>
    <t xml:space="preserve">Veuf(ve) </t>
  </si>
  <si>
    <t>Divorcé.(e)</t>
  </si>
  <si>
    <t>Situation</t>
  </si>
  <si>
    <t>Ancienne</t>
  </si>
  <si>
    <t>Adresse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</si>
  <si>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</si>
  <si>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</si>
  <si>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</si>
  <si>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</si>
  <si>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</si>
  <si>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</si>
  <si>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</si>
  <si>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</si>
  <si>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</si>
  <si>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</si>
  <si>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</si>
  <si>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</si>
  <si>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</si>
  <si>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</si>
  <si>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</si>
  <si>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</si>
  <si>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</si>
  <si>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</si>
  <si>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</si>
  <si>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</si>
  <si>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</si>
  <si>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TISSEMSILT</t>
  </si>
  <si>
    <t>PRI</t>
  </si>
  <si>
    <t>PRC</t>
  </si>
  <si>
    <t>Nuisance</t>
  </si>
  <si>
    <t>Eléments imposables</t>
  </si>
  <si>
    <r>
      <t>Paye du……Mois…………………………………………………………………………….</t>
    </r>
    <r>
      <rPr>
        <b/>
        <sz val="12"/>
        <color theme="1"/>
        <rFont val="Andalus"/>
        <family val="1"/>
      </rPr>
      <t>راتب</t>
    </r>
  </si>
  <si>
    <t>سنـــــــــــــــــــــــــــــة</t>
  </si>
  <si>
    <t>Année</t>
  </si>
  <si>
    <t>SOUS TOTAL</t>
  </si>
  <si>
    <r>
      <t>Paye du……………Mois………………………………………………………………….</t>
    </r>
    <r>
      <rPr>
        <b/>
        <sz val="12"/>
        <color theme="1"/>
        <rFont val="Andalus"/>
        <family val="1"/>
      </rPr>
      <t>راتب</t>
    </r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</si>
  <si>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</si>
  <si>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</si>
  <si>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</si>
  <si>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</si>
  <si>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</si>
  <si>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</si>
  <si>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</si>
  <si>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</si>
  <si>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</si>
  <si>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</si>
  <si>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</si>
  <si>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</si>
  <si>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</si>
  <si>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</si>
  <si>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</si>
  <si>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</si>
  <si>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</si>
  <si>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</si>
  <si>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r>
      <t>Année…………………………………………………………………………………………..</t>
    </r>
    <r>
      <rPr>
        <b/>
        <sz val="11"/>
        <color theme="1"/>
        <rFont val="Andalus"/>
        <family val="1"/>
      </rPr>
      <t>سنـــــــــــــــــــــــــــــة</t>
    </r>
  </si>
  <si>
    <t>TOTAL</t>
  </si>
  <si>
    <t>L'IRG dû est automatique 2021</t>
  </si>
  <si>
    <t xml:space="preserve"> Nom, Prénoms</t>
  </si>
  <si>
    <t>Activité (s) exercée (s)</t>
  </si>
  <si>
    <t xml:space="preserve"> Adresse du lieu d’exercice de l‘activité :</t>
  </si>
  <si>
    <t xml:space="preserve"> Adresse du domicile de l’exploitant </t>
  </si>
  <si>
    <t>Numéro d’Identification Fiscale (NIF</t>
  </si>
  <si>
    <t>Numéro d’article d’imposition :</t>
  </si>
  <si>
    <t>Numéro du RC/Carte ar/ Agrément  :</t>
  </si>
  <si>
    <t>Code d’activité :</t>
  </si>
  <si>
    <t>Numéro de téléphone :</t>
  </si>
  <si>
    <t>E-mail :</t>
  </si>
  <si>
    <t>mot de passe</t>
  </si>
  <si>
    <t>trimestre</t>
  </si>
  <si>
    <t>Numéro d’Identification Fiscale (NIS)</t>
  </si>
  <si>
    <t>N° d’adhérent  CNAS</t>
  </si>
  <si>
    <t>nom utilisateur CNAS</t>
  </si>
  <si>
    <t>E</t>
  </si>
  <si>
    <t>Total Generale</t>
  </si>
  <si>
    <t>1111111111111111111111</t>
  </si>
  <si>
    <t>1111111111111111111</t>
  </si>
  <si>
    <t>mmmmmmmmmmmmmmmmm</t>
  </si>
  <si>
    <t>mmmmmmmmmmmmmm</t>
  </si>
  <si>
    <t>mmmmmmmmmmmmm</t>
  </si>
  <si>
    <t>COMPTABILITE</t>
  </si>
  <si>
    <r>
      <t>SO</t>
    </r>
    <r>
      <rPr>
        <i/>
        <sz val="11"/>
        <color theme="1"/>
        <rFont val="Andalus"/>
        <family val="1"/>
      </rPr>
      <t>US TOTAL</t>
    </r>
  </si>
  <si>
    <t>ABDERRAHMANE daoud</t>
  </si>
  <si>
    <t>g</t>
  </si>
  <si>
    <t>k</t>
  </si>
  <si>
    <t>i</t>
  </si>
  <si>
    <t>ddd</t>
  </si>
  <si>
    <t>hh</t>
  </si>
  <si>
    <t>llkk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</si>
</sst>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ndalus"/>
      <family val="1"/>
    </font>
    <font>
      <sz val="11"/>
      <color rgb="FFFF0000"/>
      <name val="Andalus"/>
      <family val="1"/>
    </font>
    <font>
      <i/>
      <sz val="11"/>
      <color rgb="FFFF0000"/>
      <name val="Andalus"/>
      <family val="1"/>
    </font>
    <font>
      <sz val="10"/>
      <color rgb="FFFF0000"/>
      <name val="Andalus"/>
      <family val="1"/>
    </font>
    <font>
      <sz val="8"/>
      <color theme="1"/>
      <name val="Andalus"/>
      <family val="1"/>
    </font>
    <font>
      <sz val="10"/>
      <color theme="1"/>
      <name val="Andalus"/>
      <family val="1"/>
    </font>
    <font>
      <sz val="10"/>
      <color theme="1"/>
      <name val="Calibri"/>
      <family val="2"/>
      <scheme val="minor"/>
    </font>
    <font>
      <sz val="9"/>
      <color theme="1"/>
      <name val="Andalus"/>
      <family val="1"/>
    </font>
    <font>
      <sz val="9"/>
      <color theme="1"/>
      <name val="Calibri"/>
      <family val="2"/>
      <scheme val="minor"/>
    </font>
    <font>
      <sz val="6"/>
      <color theme="1"/>
      <name val="Andalus"/>
      <family val="1"/>
    </font>
    <font>
      <sz val="7"/>
      <color theme="1"/>
      <name val="Andalus"/>
      <family val="1"/>
    </font>
    <font>
      <sz val="11"/>
      <color rgb="FF002060"/>
      <name val="Wingdings"/>
      <charset val="2"/>
    </font>
    <font>
      <b/>
      <sz val="12"/>
      <color theme="1"/>
      <name val="Andalus"/>
      <family val="1"/>
    </font>
    <font>
      <b/>
      <sz val="11"/>
      <color theme="1"/>
      <name val="Andalus"/>
      <family val="1"/>
    </font>
    <font>
      <b/>
      <sz val="10"/>
      <color theme="1"/>
      <name val="Andalus"/>
      <family val="1"/>
    </font>
    <font>
      <b/>
      <sz val="11"/>
      <color rgb="FFFF0000"/>
      <name val="Andalus"/>
      <family val="1"/>
    </font>
    <font>
      <b/>
      <sz val="9"/>
      <color theme="1"/>
      <name val="Andalus"/>
      <family val="1"/>
    </font>
    <font>
      <sz val="18"/>
      <color theme="1"/>
      <name val="Goudy Stout"/>
      <family val="1"/>
    </font>
    <font>
      <sz val="8"/>
      <color theme="1"/>
      <name val="Goudy Stout"/>
      <family val="1"/>
    </font>
    <font>
      <sz val="12"/>
      <color theme="1"/>
      <name val="Andalus"/>
      <family val="1"/>
    </font>
    <font>
      <sz val="11"/>
      <color theme="1"/>
      <name val="Script MT Bold"/>
      <family val="4"/>
    </font>
    <font>
      <b/>
      <sz val="11"/>
      <color theme="1"/>
      <name val="Script MT Bold"/>
      <family val="4"/>
    </font>
    <font>
      <sz val="8"/>
      <color rgb="FFFF0000"/>
      <name val="Goudy Stout"/>
      <family val="1"/>
    </font>
    <font>
      <sz val="24"/>
      <color theme="1"/>
      <name val="Wingdings"/>
      <charset val="2"/>
    </font>
    <font>
      <sz val="24"/>
      <color rgb="FFFF0000"/>
      <name val="Wingdings"/>
      <charset val="2"/>
    </font>
    <font>
      <b/>
      <sz val="24"/>
      <color rgb="FFC00000"/>
      <name val="Wingdings"/>
      <charset val="2"/>
    </font>
    <font>
      <b/>
      <sz val="28"/>
      <color rgb="FFC00000"/>
      <name val="Wingdings"/>
      <charset val="2"/>
    </font>
    <font>
      <i/>
      <sz val="11"/>
      <color theme="1"/>
      <name val="Andalus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0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medium">
        <color rgb="FFFF0000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medium">
        <color rgb="FFFF0000"/>
      </right>
      <top/>
      <bottom style="thin">
        <color indexed="64"/>
      </bottom>
      <diagonal style="thin">
        <color indexed="64"/>
      </diagonal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/>
      <bottom style="thin">
        <color indexed="64"/>
      </bottom>
      <diagonal style="dashDot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dashDot">
        <color indexed="64"/>
      </diagonal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 diagonalUp="1" diagonalDown="1">
      <left style="medium">
        <color rgb="FFFF0000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medium">
        <color rgb="FFFF0000"/>
      </right>
      <top style="thin">
        <color rgb="FFFF0000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/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medium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medium">
        <color rgb="FFFF0000"/>
      </right>
      <top/>
      <bottom style="thin">
        <color rgb="FFFF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 diagonalUp="1" diagonalDown="1">
      <left style="medium">
        <color rgb="FFFF0000"/>
      </left>
      <right style="medium">
        <color rgb="FFFF0000"/>
      </right>
      <top/>
      <bottom/>
      <diagonal style="medium">
        <color rgb="FFFF0000"/>
      </diagonal>
    </border>
    <border diagonalUp="1" diagonalDown="1">
      <left style="thick">
        <color rgb="FFFF0000"/>
      </left>
      <right style="thick">
        <color rgb="FFFF0000"/>
      </right>
      <top style="medium">
        <color rgb="FFFF0000"/>
      </top>
      <bottom style="medium">
        <color rgb="FFFF0000"/>
      </bottom>
      <diagonal style="thick">
        <color rgb="FFFF0000"/>
      </diagonal>
    </border>
    <border diagonalUp="1" diagonalDown="1">
      <left style="thick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 style="thick">
        <color rgb="FFFF0000"/>
      </diagonal>
    </border>
    <border diagonalUp="1" diagonalDown="1">
      <left/>
      <right style="thick">
        <color rgb="FFFF0000"/>
      </right>
      <top style="medium">
        <color rgb="FFFF0000"/>
      </top>
      <bottom style="medium">
        <color rgb="FFFF0000"/>
      </bottom>
      <diagonal style="thick">
        <color rgb="FFFF0000"/>
      </diagonal>
    </border>
    <border>
      <left/>
      <right/>
      <top/>
      <bottom style="thin">
        <color rgb="FFFF0000"/>
      </bottom>
      <diagonal/>
    </border>
    <border diagonalUp="1" diagonalDown="1">
      <left style="medium">
        <color rgb="FF00B050"/>
      </left>
      <right style="medium">
        <color rgb="FF00B050"/>
      </right>
      <top style="dashDotDot">
        <color rgb="FF00B050"/>
      </top>
      <bottom style="medium">
        <color rgb="FF00B050"/>
      </bottom>
      <diagonal style="dashDotDot">
        <color rgb="FF00B050"/>
      </diagonal>
    </border>
    <border diagonalUp="1" diagonalDown="1">
      <left style="medium">
        <color rgb="FF00B050"/>
      </left>
      <right style="medium">
        <color rgb="FF00B050"/>
      </right>
      <top style="dashDotDot">
        <color rgb="FF00B050"/>
      </top>
      <bottom style="dashDotDot">
        <color rgb="FF00B050"/>
      </bottom>
      <diagonal style="dashDotDot">
        <color rgb="FF00B050"/>
      </diagonal>
    </border>
    <border diagonalUp="1">
      <left style="medium">
        <color indexed="64"/>
      </left>
      <right/>
      <top style="dashDot">
        <color indexed="64"/>
      </top>
      <bottom style="dashDot">
        <color indexed="64"/>
      </bottom>
      <diagonal style="dashDot">
        <color indexed="64"/>
      </diagonal>
    </border>
    <border diagonalUp="1">
      <left style="medium">
        <color indexed="64"/>
      </left>
      <right/>
      <top style="dashDot">
        <color indexed="64"/>
      </top>
      <bottom/>
      <diagonal style="dashDot">
        <color indexed="64"/>
      </diagonal>
    </border>
    <border diagonalUp="1">
      <left style="medium">
        <color indexed="64"/>
      </left>
      <right/>
      <top/>
      <bottom style="dashDot">
        <color indexed="64"/>
      </bottom>
      <diagonal style="dashDot">
        <color indexed="64"/>
      </diagonal>
    </border>
    <border diagonalUp="1" diagonalDown="1">
      <left/>
      <right/>
      <top/>
      <bottom style="dashDotDot">
        <color indexed="64"/>
      </bottom>
      <diagonal style="dashDotDot">
        <color indexed="64"/>
      </diagonal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 diagonalUp="1" diagonalDown="1">
      <left/>
      <right/>
      <top style="dashDotDot">
        <color indexed="64"/>
      </top>
      <bottom style="dashDotDot">
        <color indexed="64"/>
      </bottom>
      <diagonal style="dashDotDot">
        <color indexed="64"/>
      </diagonal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thin">
        <color rgb="FFFF0000"/>
      </top>
      <bottom style="thin">
        <color rgb="FFFF0000"/>
      </bottom>
      <diagonal/>
    </border>
    <border diagonalUp="1" diagonalDown="1">
      <left/>
      <right/>
      <top style="dashDotDot">
        <color indexed="64"/>
      </top>
      <bottom/>
      <diagonal style="dashDotDot">
        <color indexed="64"/>
      </diagonal>
    </border>
    <border>
      <left style="medium">
        <color rgb="FFFF0000"/>
      </left>
      <right/>
      <top style="thin">
        <color rgb="FFFF0000"/>
      </top>
      <bottom/>
      <diagonal/>
    </border>
    <border>
      <left style="medium">
        <color rgb="FFFF0000"/>
      </left>
      <right/>
      <top/>
      <bottom style="thin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/>
      <right/>
      <top/>
      <bottom style="medium">
        <color indexed="64"/>
      </bottom>
      <diagonal style="dashDotDot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B050"/>
      </left>
      <right/>
      <top style="medium">
        <color indexed="64"/>
      </top>
      <bottom style="medium">
        <color indexed="64"/>
      </bottom>
      <diagonal/>
    </border>
    <border diagonalUp="1" diagonalDown="1">
      <left style="dotted">
        <color indexed="64"/>
      </left>
      <right style="dotted">
        <color indexed="64"/>
      </right>
      <top/>
      <bottom style="thin">
        <color indexed="64"/>
      </bottom>
      <diagonal style="dotted">
        <color indexed="64"/>
      </diagonal>
    </border>
    <border diagonalUp="1" diagonalDown="1">
      <left style="mediumDashed">
        <color indexed="64"/>
      </left>
      <right style="dotted">
        <color indexed="64"/>
      </right>
      <top/>
      <bottom style="thin">
        <color indexed="64"/>
      </bottom>
      <diagonal style="dotted">
        <color indexed="64"/>
      </diagonal>
    </border>
    <border diagonalUp="1" diagonalDown="1">
      <left style="dotted">
        <color indexed="64"/>
      </left>
      <right style="mediumDashed">
        <color indexed="64"/>
      </right>
      <top/>
      <bottom style="thin">
        <color indexed="64"/>
      </bottom>
      <diagonal style="dotted">
        <color indexed="64"/>
      </diagonal>
    </border>
    <border diagonalUp="1" diagonalDown="1">
      <left style="mediumDashed">
        <color indexed="64"/>
      </left>
      <right style="dashDotDot">
        <color indexed="64"/>
      </right>
      <top style="thin">
        <color indexed="64"/>
      </top>
      <bottom/>
      <diagonal style="dashDotDot">
        <color indexed="64"/>
      </diagonal>
    </border>
    <border diagonalUp="1" diagonalDown="1">
      <left style="dashDotDot">
        <color indexed="64"/>
      </left>
      <right style="medium">
        <color indexed="64"/>
      </right>
      <top style="thin">
        <color indexed="64"/>
      </top>
      <bottom/>
      <diagonal style="dashDotDot">
        <color indexed="64"/>
      </diagonal>
    </border>
    <border>
      <left style="mediumDashed">
        <color rgb="FFFF0000"/>
      </left>
      <right style="thin">
        <color indexed="64"/>
      </right>
      <top style="mediumDashed">
        <color rgb="FFFF0000"/>
      </top>
      <bottom style="mediumDashed">
        <color rgb="FFFF0000"/>
      </bottom>
      <diagonal/>
    </border>
    <border>
      <left style="thin">
        <color indexed="64"/>
      </left>
      <right/>
      <top style="mediumDashed">
        <color rgb="FFFF0000"/>
      </top>
      <bottom style="mediumDashed">
        <color rgb="FFFF0000"/>
      </bottom>
      <diagonal/>
    </border>
    <border>
      <left/>
      <right/>
      <top style="mediumDashed">
        <color rgb="FFFF0000"/>
      </top>
      <bottom style="mediumDashed">
        <color rgb="FFFF0000"/>
      </bottom>
      <diagonal/>
    </border>
    <border>
      <left/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  <border diagonalUp="1" diagonalDown="1">
      <left style="mediumDashed">
        <color indexed="64"/>
      </left>
      <right style="slantDashDot">
        <color indexed="64"/>
      </right>
      <top style="mediumDashed">
        <color indexed="64"/>
      </top>
      <bottom style="mediumDashed">
        <color rgb="FFFF0000"/>
      </bottom>
      <diagonal style="slantDashDot">
        <color indexed="64"/>
      </diagonal>
    </border>
    <border diagonalUp="1" diagonalDown="1">
      <left style="slantDashDot">
        <color indexed="64"/>
      </left>
      <right style="slantDashDot">
        <color indexed="64"/>
      </right>
      <top style="mediumDashed">
        <color indexed="64"/>
      </top>
      <bottom style="mediumDashed">
        <color rgb="FFFF0000"/>
      </bottom>
      <diagonal style="slantDashDot">
        <color indexed="64"/>
      </diagonal>
    </border>
    <border diagonalUp="1" diagonalDown="1">
      <left style="slantDashDot">
        <color indexed="64"/>
      </left>
      <right style="mediumDashed">
        <color indexed="64"/>
      </right>
      <top style="mediumDashed">
        <color indexed="64"/>
      </top>
      <bottom style="mediumDashed">
        <color rgb="FFFF0000"/>
      </bottom>
      <diagonal style="slantDashDot">
        <color indexed="64"/>
      </diagonal>
    </border>
    <border>
      <left style="medium">
        <color rgb="FFFF0000"/>
      </left>
      <right style="medium">
        <color rgb="FFFF0000"/>
      </right>
      <top style="thin">
        <color rgb="FFFF0000"/>
      </top>
      <bottom style="thin">
        <color indexed="64"/>
      </bottom>
      <diagonal/>
    </border>
    <border>
      <left style="medium">
        <color rgb="FFFF0000"/>
      </left>
      <right/>
      <top style="thin">
        <color rgb="FFFF0000"/>
      </top>
      <bottom style="thin">
        <color indexed="64"/>
      </bottom>
      <diagonal/>
    </border>
    <border>
      <left/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indexed="64"/>
      </bottom>
      <diagonal/>
    </border>
    <border>
      <left/>
      <right style="medium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/>
      <right style="medium">
        <color rgb="FF00B050"/>
      </right>
      <top style="dashDotDot">
        <color rgb="FF00B050"/>
      </top>
      <bottom style="dashDotDot">
        <color rgb="FF00B050"/>
      </bottom>
      <diagonal style="dashDotDot">
        <color rgb="FF00B050"/>
      </diagonal>
    </border>
    <border diagonalUp="1" diagonalDown="1">
      <left/>
      <right style="medium">
        <color rgb="FF00B050"/>
      </right>
      <top style="dashDotDot">
        <color rgb="FF00B050"/>
      </top>
      <bottom style="medium">
        <color rgb="FF00B050"/>
      </bottom>
      <diagonal style="dashDotDot">
        <color rgb="FF00B050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/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/>
      <diagonal/>
    </border>
    <border>
      <left style="medium">
        <color indexed="64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FF0000"/>
      </right>
      <top style="medium">
        <color indexed="64"/>
      </top>
      <bottom/>
      <diagonal/>
    </border>
    <border>
      <left style="medium">
        <color indexed="64"/>
      </left>
      <right style="medium">
        <color rgb="FFFF0000"/>
      </right>
      <top/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FF0000"/>
      </right>
      <top/>
      <bottom/>
      <diagonal/>
    </border>
    <border>
      <left style="medium">
        <color indexed="64"/>
      </left>
      <right style="medium">
        <color rgb="FFFF0000"/>
      </right>
      <top style="thin">
        <color indexed="64"/>
      </top>
      <bottom/>
      <diagonal/>
    </border>
    <border>
      <left style="medium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medium">
        <color indexed="64"/>
      </right>
      <top/>
      <bottom style="medium">
        <color rgb="FFFF0000"/>
      </bottom>
      <diagonal/>
    </border>
    <border>
      <left/>
      <right style="medium">
        <color indexed="64"/>
      </right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FF0000"/>
      </bottom>
      <diagonal/>
    </border>
    <border>
      <left style="medium">
        <color indexed="64"/>
      </left>
      <right/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Dashed">
        <color rgb="FF7030A0"/>
      </left>
      <right/>
      <top style="mediumDashed">
        <color rgb="FF7030A0"/>
      </top>
      <bottom/>
      <diagonal/>
    </border>
    <border>
      <left/>
      <right/>
      <top style="mediumDashed">
        <color rgb="FF7030A0"/>
      </top>
      <bottom/>
      <diagonal/>
    </border>
    <border>
      <left/>
      <right style="mediumDashed">
        <color rgb="FF7030A0"/>
      </right>
      <top style="mediumDashed">
        <color rgb="FF7030A0"/>
      </top>
      <bottom/>
      <diagonal/>
    </border>
    <border>
      <left style="mediumDashed">
        <color rgb="FF7030A0"/>
      </left>
      <right/>
      <top/>
      <bottom style="mediumDashed">
        <color rgb="FF7030A0"/>
      </bottom>
      <diagonal/>
    </border>
    <border>
      <left/>
      <right/>
      <top/>
      <bottom style="mediumDashed">
        <color rgb="FF7030A0"/>
      </bottom>
      <diagonal/>
    </border>
    <border>
      <left/>
      <right style="mediumDashed">
        <color rgb="FF7030A0"/>
      </right>
      <top/>
      <bottom style="mediumDashed">
        <color rgb="FF7030A0"/>
      </bottom>
      <diagonal/>
    </border>
    <border>
      <left style="mediumDashed">
        <color rgb="FF7030A0"/>
      </left>
      <right/>
      <top style="mediumDashed">
        <color rgb="FF7030A0"/>
      </top>
      <bottom style="mediumDashed">
        <color rgb="FF7030A0"/>
      </bottom>
      <diagonal/>
    </border>
    <border>
      <left/>
      <right style="mediumDashed">
        <color rgb="FF7030A0"/>
      </right>
      <top style="mediumDashed">
        <color rgb="FF7030A0"/>
      </top>
      <bottom style="mediumDashed">
        <color rgb="FF7030A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9" fontId="2" fillId="0" borderId="11" xfId="2" applyFont="1" applyBorder="1" applyAlignment="1" applyProtection="1">
      <alignment horizontal="center" vertical="center"/>
      <protection locked="0"/>
    </xf>
    <xf numFmtId="9" fontId="2" fillId="0" borderId="12" xfId="2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 vertical="center"/>
    </xf>
    <xf numFmtId="43" fontId="4" fillId="0" borderId="18" xfId="1" applyFont="1" applyBorder="1" applyAlignment="1">
      <alignment horizontal="center" vertical="center"/>
    </xf>
    <xf numFmtId="43" fontId="4" fillId="0" borderId="18" xfId="0" applyNumberFormat="1" applyFont="1" applyBorder="1" applyAlignment="1">
      <alignment horizontal="center" vertical="center"/>
    </xf>
    <xf numFmtId="9" fontId="2" fillId="0" borderId="20" xfId="2" applyFont="1" applyBorder="1" applyAlignment="1" applyProtection="1">
      <alignment horizontal="center" vertical="center"/>
      <protection locked="0"/>
    </xf>
    <xf numFmtId="9" fontId="2" fillId="0" borderId="21" xfId="2" applyFont="1" applyBorder="1" applyAlignment="1" applyProtection="1">
      <alignment horizontal="center" vertical="center"/>
      <protection locked="0"/>
    </xf>
    <xf numFmtId="43" fontId="5" fillId="0" borderId="18" xfId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43" fontId="4" fillId="0" borderId="27" xfId="1" applyFont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9" fontId="2" fillId="0" borderId="34" xfId="2" applyFont="1" applyBorder="1" applyAlignment="1">
      <alignment horizontal="center" vertical="center"/>
    </xf>
    <xf numFmtId="43" fontId="4" fillId="0" borderId="35" xfId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30" xfId="0" applyFont="1" applyBorder="1"/>
    <xf numFmtId="0" fontId="2" fillId="0" borderId="33" xfId="0" applyFont="1" applyBorder="1"/>
    <xf numFmtId="0" fontId="2" fillId="0" borderId="34" xfId="0" applyFont="1" applyBorder="1"/>
    <xf numFmtId="43" fontId="5" fillId="0" borderId="36" xfId="1" applyFont="1" applyBorder="1" applyAlignment="1">
      <alignment horizontal="center" vertical="center"/>
    </xf>
    <xf numFmtId="43" fontId="2" fillId="0" borderId="37" xfId="1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43" fontId="3" fillId="0" borderId="13" xfId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43" fontId="6" fillId="0" borderId="52" xfId="0" applyNumberFormat="1" applyFont="1" applyBorder="1" applyAlignment="1">
      <alignment horizontal="center" vertical="center"/>
    </xf>
    <xf numFmtId="43" fontId="6" fillId="0" borderId="53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3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9" fontId="2" fillId="2" borderId="19" xfId="2" applyFont="1" applyFill="1" applyBorder="1" applyAlignment="1" applyProtection="1">
      <alignment horizontal="center" vertical="center"/>
      <protection locked="0"/>
    </xf>
    <xf numFmtId="43" fontId="2" fillId="2" borderId="16" xfId="1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>
      <alignment horizontal="center" vertical="center"/>
    </xf>
    <xf numFmtId="43" fontId="9" fillId="0" borderId="47" xfId="1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2" fillId="0" borderId="0" xfId="0" applyNumberFormat="1" applyFont="1" applyAlignment="1">
      <alignment vertical="center"/>
    </xf>
    <xf numFmtId="43" fontId="7" fillId="0" borderId="0" xfId="1" applyFont="1" applyAlignment="1">
      <alignment horizontal="center" vertical="center"/>
    </xf>
    <xf numFmtId="43" fontId="7" fillId="0" borderId="53" xfId="0" applyNumberFormat="1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9" fontId="7" fillId="0" borderId="46" xfId="0" applyNumberFormat="1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43" fontId="11" fillId="0" borderId="53" xfId="0" applyNumberFormat="1" applyFont="1" applyBorder="1" applyAlignment="1">
      <alignment horizontal="center" vertical="center"/>
    </xf>
    <xf numFmtId="43" fontId="6" fillId="0" borderId="58" xfId="0" applyNumberFormat="1" applyFont="1" applyBorder="1" applyAlignment="1">
      <alignment horizontal="center" vertical="center"/>
    </xf>
    <xf numFmtId="43" fontId="11" fillId="0" borderId="47" xfId="0" applyNumberFormat="1" applyFont="1" applyBorder="1" applyAlignment="1">
      <alignment horizontal="center" vertical="center"/>
    </xf>
    <xf numFmtId="43" fontId="11" fillId="0" borderId="48" xfId="0" applyNumberFormat="1" applyFont="1" applyBorder="1" applyAlignment="1">
      <alignment horizontal="center" vertical="center"/>
    </xf>
    <xf numFmtId="43" fontId="11" fillId="0" borderId="57" xfId="0" applyNumberFormat="1" applyFont="1" applyBorder="1" applyAlignment="1">
      <alignment horizontal="center" vertical="center"/>
    </xf>
    <xf numFmtId="43" fontId="11" fillId="0" borderId="52" xfId="0" applyNumberFormat="1" applyFont="1" applyBorder="1" applyAlignment="1">
      <alignment horizontal="center" vertical="center"/>
    </xf>
    <xf numFmtId="43" fontId="6" fillId="0" borderId="48" xfId="0" applyNumberFormat="1" applyFont="1" applyBorder="1" applyAlignment="1">
      <alignment horizontal="center" vertical="center"/>
    </xf>
    <xf numFmtId="43" fontId="7" fillId="0" borderId="52" xfId="0" applyNumberFormat="1" applyFont="1" applyBorder="1" applyAlignment="1">
      <alignment horizontal="center" vertical="center"/>
    </xf>
    <xf numFmtId="43" fontId="9" fillId="0" borderId="57" xfId="0" applyNumberFormat="1" applyFont="1" applyBorder="1" applyAlignment="1">
      <alignment horizontal="center" vertical="center"/>
    </xf>
    <xf numFmtId="43" fontId="9" fillId="0" borderId="52" xfId="0" applyNumberFormat="1" applyFont="1" applyBorder="1" applyAlignment="1">
      <alignment horizontal="center" vertical="center"/>
    </xf>
    <xf numFmtId="43" fontId="9" fillId="0" borderId="48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 vertical="center"/>
    </xf>
    <xf numFmtId="43" fontId="6" fillId="2" borderId="47" xfId="1" applyFont="1" applyFill="1" applyBorder="1" applyAlignment="1" applyProtection="1">
      <alignment horizontal="center" vertical="center"/>
      <protection locked="0"/>
    </xf>
    <xf numFmtId="0" fontId="2" fillId="2" borderId="56" xfId="0" applyFont="1" applyFill="1" applyBorder="1" applyAlignment="1" applyProtection="1">
      <alignment horizontal="center" vertical="center"/>
      <protection locked="0"/>
    </xf>
    <xf numFmtId="43" fontId="6" fillId="2" borderId="57" xfId="1" applyFont="1" applyFill="1" applyBorder="1" applyAlignment="1" applyProtection="1">
      <alignment horizontal="center" vertical="center"/>
      <protection locked="0"/>
    </xf>
    <xf numFmtId="0" fontId="2" fillId="2" borderId="52" xfId="0" applyFont="1" applyFill="1" applyBorder="1" applyAlignment="1" applyProtection="1">
      <alignment horizontal="center" vertical="center"/>
      <protection locked="0"/>
    </xf>
    <xf numFmtId="43" fontId="6" fillId="2" borderId="52" xfId="1" applyFont="1" applyFill="1" applyBorder="1" applyAlignment="1" applyProtection="1">
      <alignment horizontal="center" vertical="center"/>
      <protection locked="0"/>
    </xf>
    <xf numFmtId="0" fontId="2" fillId="2" borderId="53" xfId="0" applyFont="1" applyFill="1" applyBorder="1" applyAlignment="1" applyProtection="1">
      <alignment horizontal="center" vertical="center"/>
      <protection locked="0"/>
    </xf>
    <xf numFmtId="43" fontId="6" fillId="0" borderId="1" xfId="0" applyNumberFormat="1" applyFont="1" applyBorder="1" applyAlignment="1">
      <alignment horizontal="center" vertical="center"/>
    </xf>
    <xf numFmtId="0" fontId="2" fillId="0" borderId="0" xfId="0" applyFont="1" applyBorder="1"/>
    <xf numFmtId="0" fontId="2" fillId="0" borderId="64" xfId="0" applyFont="1" applyBorder="1"/>
    <xf numFmtId="0" fontId="12" fillId="0" borderId="41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2" fillId="0" borderId="66" xfId="0" applyFont="1" applyBorder="1"/>
    <xf numFmtId="43" fontId="6" fillId="0" borderId="3" xfId="0" applyNumberFormat="1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43" fontId="6" fillId="0" borderId="7" xfId="0" applyNumberFormat="1" applyFont="1" applyBorder="1" applyAlignment="1">
      <alignment horizontal="center" vertical="center"/>
    </xf>
    <xf numFmtId="43" fontId="6" fillId="0" borderId="5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 wrapText="1"/>
    </xf>
    <xf numFmtId="43" fontId="9" fillId="0" borderId="63" xfId="0" applyNumberFormat="1" applyFont="1" applyBorder="1" applyAlignment="1">
      <alignment horizontal="center" vertical="center"/>
    </xf>
    <xf numFmtId="43" fontId="12" fillId="0" borderId="58" xfId="0" applyNumberFormat="1" applyFont="1" applyBorder="1" applyAlignment="1">
      <alignment horizontal="center" vertical="center"/>
    </xf>
    <xf numFmtId="43" fontId="12" fillId="0" borderId="52" xfId="0" applyNumberFormat="1" applyFont="1" applyBorder="1" applyAlignment="1">
      <alignment horizontal="center" vertical="center"/>
    </xf>
    <xf numFmtId="43" fontId="9" fillId="0" borderId="43" xfId="0" applyNumberFormat="1" applyFont="1" applyBorder="1" applyAlignment="1">
      <alignment horizontal="center" vertical="center"/>
    </xf>
    <xf numFmtId="0" fontId="2" fillId="0" borderId="69" xfId="0" applyFont="1" applyBorder="1"/>
    <xf numFmtId="0" fontId="2" fillId="0" borderId="70" xfId="0" applyFont="1" applyBorder="1"/>
    <xf numFmtId="0" fontId="2" fillId="0" borderId="71" xfId="0" applyFont="1" applyBorder="1"/>
    <xf numFmtId="0" fontId="2" fillId="0" borderId="72" xfId="0" applyFont="1" applyBorder="1"/>
    <xf numFmtId="43" fontId="9" fillId="0" borderId="42" xfId="0" applyNumberFormat="1" applyFont="1" applyBorder="1" applyAlignment="1">
      <alignment horizontal="center" vertical="center"/>
    </xf>
    <xf numFmtId="0" fontId="2" fillId="0" borderId="0" xfId="0" applyFont="1" applyFill="1"/>
    <xf numFmtId="9" fontId="2" fillId="2" borderId="73" xfId="2" applyFont="1" applyFill="1" applyBorder="1" applyAlignment="1" applyProtection="1">
      <alignment horizontal="center" vertical="center"/>
      <protection locked="0"/>
    </xf>
    <xf numFmtId="9" fontId="2" fillId="2" borderId="74" xfId="2" applyFont="1" applyFill="1" applyBorder="1" applyAlignment="1" applyProtection="1">
      <alignment horizontal="center" vertical="center"/>
      <protection locked="0"/>
    </xf>
    <xf numFmtId="9" fontId="2" fillId="2" borderId="75" xfId="2" applyFont="1" applyFill="1" applyBorder="1" applyAlignment="1" applyProtection="1">
      <alignment horizontal="center" vertical="center"/>
      <protection locked="0"/>
    </xf>
    <xf numFmtId="9" fontId="2" fillId="2" borderId="76" xfId="2" applyFont="1" applyFill="1" applyBorder="1" applyAlignment="1" applyProtection="1">
      <alignment horizontal="center" vertical="center"/>
      <protection locked="0"/>
    </xf>
    <xf numFmtId="9" fontId="2" fillId="0" borderId="77" xfId="0" applyNumberFormat="1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43" fontId="2" fillId="0" borderId="77" xfId="1" applyFont="1" applyBorder="1" applyAlignment="1" applyProtection="1">
      <alignment horizontal="center" vertical="center"/>
      <protection locked="0"/>
    </xf>
    <xf numFmtId="43" fontId="2" fillId="0" borderId="77" xfId="0" applyNumberFormat="1" applyFont="1" applyBorder="1" applyAlignment="1" applyProtection="1">
      <alignment horizontal="center" vertical="center"/>
      <protection locked="0"/>
    </xf>
    <xf numFmtId="0" fontId="2" fillId="0" borderId="77" xfId="0" applyFont="1" applyBorder="1" applyProtection="1">
      <protection locked="0"/>
    </xf>
    <xf numFmtId="0" fontId="2" fillId="0" borderId="78" xfId="0" applyFont="1" applyBorder="1" applyProtection="1">
      <protection locked="0"/>
    </xf>
    <xf numFmtId="0" fontId="2" fillId="2" borderId="81" xfId="0" applyFont="1" applyFill="1" applyBorder="1" applyAlignment="1" applyProtection="1">
      <alignment horizontal="center" vertical="center"/>
      <protection locked="0"/>
    </xf>
    <xf numFmtId="0" fontId="2" fillId="2" borderId="82" xfId="0" applyFont="1" applyFill="1" applyBorder="1" applyAlignment="1" applyProtection="1">
      <alignment horizontal="center" vertical="center"/>
      <protection locked="0"/>
    </xf>
    <xf numFmtId="0" fontId="9" fillId="0" borderId="50" xfId="0" applyFont="1" applyBorder="1" applyAlignment="1">
      <alignment horizontal="center" vertical="center"/>
    </xf>
    <xf numFmtId="0" fontId="2" fillId="2" borderId="53" xfId="0" applyFont="1" applyFill="1" applyBorder="1" applyProtection="1">
      <protection locked="0"/>
    </xf>
    <xf numFmtId="0" fontId="2" fillId="2" borderId="42" xfId="0" applyFont="1" applyFill="1" applyBorder="1" applyProtection="1">
      <protection locked="0"/>
    </xf>
    <xf numFmtId="0" fontId="2" fillId="2" borderId="52" xfId="0" applyFont="1" applyFill="1" applyBorder="1" applyProtection="1">
      <protection locked="0"/>
    </xf>
    <xf numFmtId="0" fontId="2" fillId="2" borderId="43" xfId="0" applyFont="1" applyFill="1" applyBorder="1" applyProtection="1">
      <protection locked="0"/>
    </xf>
    <xf numFmtId="43" fontId="12" fillId="2" borderId="52" xfId="0" applyNumberFormat="1" applyFont="1" applyFill="1" applyBorder="1" applyAlignment="1" applyProtection="1">
      <alignment horizontal="center" vertical="center"/>
      <protection locked="0"/>
    </xf>
    <xf numFmtId="43" fontId="12" fillId="2" borderId="3" xfId="0" applyNumberFormat="1" applyFont="1" applyFill="1" applyBorder="1" applyAlignment="1" applyProtection="1">
      <alignment horizontal="center" vertical="center"/>
      <protection locked="0"/>
    </xf>
    <xf numFmtId="43" fontId="12" fillId="2" borderId="53" xfId="0" applyNumberFormat="1" applyFont="1" applyFill="1" applyBorder="1" applyAlignment="1" applyProtection="1">
      <alignment horizontal="center" vertical="center"/>
      <protection locked="0"/>
    </xf>
    <xf numFmtId="43" fontId="12" fillId="2" borderId="7" xfId="0" applyNumberFormat="1" applyFont="1" applyFill="1" applyBorder="1" applyAlignment="1" applyProtection="1">
      <alignment horizontal="center" vertical="center"/>
      <protection locked="0"/>
    </xf>
    <xf numFmtId="43" fontId="11" fillId="0" borderId="58" xfId="1" applyFont="1" applyBorder="1" applyAlignment="1">
      <alignment horizontal="center" vertical="center"/>
    </xf>
    <xf numFmtId="43" fontId="11" fillId="0" borderId="52" xfId="1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2" fillId="2" borderId="57" xfId="0" applyFont="1" applyFill="1" applyBorder="1" applyProtection="1">
      <protection locked="0"/>
    </xf>
    <xf numFmtId="43" fontId="7" fillId="0" borderId="57" xfId="0" applyNumberFormat="1" applyFont="1" applyBorder="1" applyAlignment="1">
      <alignment horizontal="center" vertical="center"/>
    </xf>
    <xf numFmtId="0" fontId="2" fillId="2" borderId="57" xfId="0" applyFont="1" applyFill="1" applyBorder="1" applyAlignment="1" applyProtection="1">
      <alignment horizontal="center" vertical="center"/>
      <protection locked="0"/>
    </xf>
    <xf numFmtId="0" fontId="2" fillId="2" borderId="58" xfId="0" applyFont="1" applyFill="1" applyBorder="1" applyProtection="1">
      <protection locked="0"/>
    </xf>
    <xf numFmtId="43" fontId="7" fillId="0" borderId="58" xfId="0" applyNumberFormat="1" applyFont="1" applyBorder="1" applyAlignment="1">
      <alignment horizontal="center" vertical="center"/>
    </xf>
    <xf numFmtId="0" fontId="0" fillId="0" borderId="0" xfId="0" applyProtection="1">
      <protection locked="0" hidden="1"/>
    </xf>
    <xf numFmtId="0" fontId="2" fillId="3" borderId="51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9" fillId="3" borderId="50" xfId="0" applyFont="1" applyFill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7" fillId="3" borderId="55" xfId="0" applyFont="1" applyFill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6" fillId="3" borderId="50" xfId="0" applyFont="1" applyFill="1" applyBorder="1" applyAlignment="1">
      <alignment horizontal="center" vertical="center"/>
    </xf>
    <xf numFmtId="0" fontId="9" fillId="2" borderId="56" xfId="0" applyFont="1" applyFill="1" applyBorder="1" applyAlignment="1" applyProtection="1">
      <alignment horizontal="left" vertical="center"/>
      <protection locked="0"/>
    </xf>
    <xf numFmtId="0" fontId="2" fillId="2" borderId="86" xfId="0" applyFont="1" applyFill="1" applyBorder="1" applyAlignment="1" applyProtection="1">
      <alignment horizontal="center" vertical="center"/>
      <protection locked="0"/>
    </xf>
    <xf numFmtId="0" fontId="2" fillId="0" borderId="87" xfId="0" applyFont="1" applyBorder="1" applyProtection="1">
      <protection locked="0"/>
    </xf>
    <xf numFmtId="9" fontId="2" fillId="2" borderId="88" xfId="2" applyFont="1" applyFill="1" applyBorder="1" applyAlignment="1" applyProtection="1">
      <alignment horizontal="center" vertical="center"/>
      <protection locked="0"/>
    </xf>
    <xf numFmtId="9" fontId="2" fillId="2" borderId="89" xfId="2" applyFont="1" applyFill="1" applyBorder="1" applyAlignment="1" applyProtection="1">
      <alignment horizontal="center" vertical="center"/>
      <protection locked="0"/>
    </xf>
    <xf numFmtId="0" fontId="2" fillId="2" borderId="68" xfId="0" applyFont="1" applyFill="1" applyBorder="1" applyProtection="1">
      <protection locked="0"/>
    </xf>
    <xf numFmtId="43" fontId="9" fillId="0" borderId="58" xfId="0" applyNumberFormat="1" applyFont="1" applyBorder="1" applyAlignment="1">
      <alignment horizontal="center" vertical="center"/>
    </xf>
    <xf numFmtId="0" fontId="2" fillId="2" borderId="58" xfId="0" applyFont="1" applyFill="1" applyBorder="1" applyAlignment="1" applyProtection="1">
      <alignment horizontal="center" vertical="center"/>
      <protection locked="0"/>
    </xf>
    <xf numFmtId="43" fontId="11" fillId="0" borderId="58" xfId="0" applyNumberFormat="1" applyFont="1" applyBorder="1" applyAlignment="1">
      <alignment horizontal="center" vertical="center"/>
    </xf>
    <xf numFmtId="0" fontId="2" fillId="2" borderId="91" xfId="0" applyFont="1" applyFill="1" applyBorder="1" applyAlignment="1" applyProtection="1">
      <alignment horizontal="center" vertical="center"/>
      <protection locked="0"/>
    </xf>
    <xf numFmtId="0" fontId="2" fillId="0" borderId="92" xfId="0" applyFont="1" applyBorder="1" applyProtection="1">
      <protection locked="0"/>
    </xf>
    <xf numFmtId="9" fontId="2" fillId="2" borderId="93" xfId="2" applyFont="1" applyFill="1" applyBorder="1" applyAlignment="1" applyProtection="1">
      <alignment horizontal="center" vertical="center"/>
      <protection locked="0"/>
    </xf>
    <xf numFmtId="9" fontId="2" fillId="2" borderId="94" xfId="2" applyFont="1" applyFill="1" applyBorder="1" applyAlignment="1" applyProtection="1">
      <alignment horizontal="center" vertical="center"/>
      <protection locked="0"/>
    </xf>
    <xf numFmtId="43" fontId="12" fillId="2" borderId="57" xfId="0" applyNumberFormat="1" applyFont="1" applyFill="1" applyBorder="1" applyAlignment="1" applyProtection="1">
      <alignment horizontal="center" vertical="center"/>
      <protection locked="0"/>
    </xf>
    <xf numFmtId="43" fontId="12" fillId="2" borderId="95" xfId="0" applyNumberFormat="1" applyFont="1" applyFill="1" applyBorder="1" applyAlignment="1" applyProtection="1">
      <alignment horizontal="center" vertical="center"/>
      <protection locked="0"/>
    </xf>
    <xf numFmtId="43" fontId="9" fillId="0" borderId="68" xfId="0" applyNumberFormat="1" applyFont="1" applyBorder="1" applyAlignment="1">
      <alignment horizontal="center" vertical="center"/>
    </xf>
    <xf numFmtId="43" fontId="12" fillId="2" borderId="58" xfId="0" applyNumberFormat="1" applyFont="1" applyFill="1" applyBorder="1" applyAlignment="1" applyProtection="1">
      <alignment horizontal="center" vertical="center"/>
      <protection locked="0"/>
    </xf>
    <xf numFmtId="43" fontId="12" fillId="0" borderId="46" xfId="0" applyNumberFormat="1" applyFont="1" applyFill="1" applyBorder="1" applyAlignment="1" applyProtection="1">
      <alignment horizontal="center" vertical="center"/>
      <protection locked="0"/>
    </xf>
    <xf numFmtId="43" fontId="12" fillId="0" borderId="100" xfId="0" applyNumberFormat="1" applyFont="1" applyFill="1" applyBorder="1" applyAlignment="1" applyProtection="1">
      <alignment horizontal="center" vertical="center"/>
      <protection locked="0"/>
    </xf>
    <xf numFmtId="0" fontId="15" fillId="2" borderId="46" xfId="0" applyFont="1" applyFill="1" applyBorder="1" applyAlignment="1" applyProtection="1">
      <alignment horizontal="center" vertical="center"/>
      <protection locked="0"/>
    </xf>
    <xf numFmtId="43" fontId="7" fillId="2" borderId="81" xfId="1" applyFont="1" applyFill="1" applyBorder="1" applyAlignment="1" applyProtection="1">
      <alignment horizontal="center" vertical="center"/>
      <protection locked="0"/>
    </xf>
    <xf numFmtId="0" fontId="2" fillId="2" borderId="77" xfId="0" applyFont="1" applyFill="1" applyBorder="1" applyProtection="1">
      <protection locked="0"/>
    </xf>
    <xf numFmtId="43" fontId="7" fillId="2" borderId="83" xfId="1" applyFont="1" applyFill="1" applyBorder="1" applyAlignment="1" applyProtection="1">
      <alignment horizontal="center" vertical="center"/>
      <protection locked="0"/>
    </xf>
    <xf numFmtId="43" fontId="7" fillId="2" borderId="84" xfId="1" applyFont="1" applyFill="1" applyBorder="1" applyAlignment="1" applyProtection="1">
      <alignment horizontal="center" vertical="center"/>
      <protection locked="0"/>
    </xf>
    <xf numFmtId="9" fontId="2" fillId="2" borderId="77" xfId="0" applyNumberFormat="1" applyFont="1" applyFill="1" applyBorder="1" applyProtection="1">
      <protection locked="0"/>
    </xf>
    <xf numFmtId="43" fontId="7" fillId="2" borderId="86" xfId="1" applyFont="1" applyFill="1" applyBorder="1" applyAlignment="1" applyProtection="1">
      <alignment horizontal="center" vertical="center"/>
      <protection locked="0"/>
    </xf>
    <xf numFmtId="0" fontId="2" fillId="2" borderId="87" xfId="0" applyFont="1" applyFill="1" applyBorder="1" applyProtection="1">
      <protection locked="0"/>
    </xf>
    <xf numFmtId="43" fontId="7" fillId="2" borderId="96" xfId="1" applyFont="1" applyFill="1" applyBorder="1" applyAlignment="1" applyProtection="1">
      <alignment horizontal="center" vertical="center"/>
      <protection locked="0"/>
    </xf>
    <xf numFmtId="43" fontId="7" fillId="2" borderId="97" xfId="1" applyFont="1" applyFill="1" applyBorder="1" applyAlignment="1" applyProtection="1">
      <alignment horizontal="center" vertical="center"/>
      <protection locked="0"/>
    </xf>
    <xf numFmtId="43" fontId="7" fillId="2" borderId="91" xfId="1" applyFont="1" applyFill="1" applyBorder="1" applyAlignment="1" applyProtection="1">
      <alignment horizontal="center" vertical="center"/>
      <protection locked="0"/>
    </xf>
    <xf numFmtId="0" fontId="2" fillId="2" borderId="92" xfId="0" applyFont="1" applyFill="1" applyBorder="1" applyProtection="1">
      <protection locked="0"/>
    </xf>
    <xf numFmtId="43" fontId="7" fillId="2" borderId="98" xfId="1" applyFont="1" applyFill="1" applyBorder="1" applyAlignment="1" applyProtection="1">
      <alignment horizontal="center" vertical="center"/>
      <protection locked="0"/>
    </xf>
    <xf numFmtId="43" fontId="7" fillId="2" borderId="99" xfId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2" borderId="44" xfId="0" applyFont="1" applyFill="1" applyBorder="1" applyAlignment="1" applyProtection="1">
      <alignment horizontal="center" vertical="center"/>
      <protection locked="0"/>
    </xf>
    <xf numFmtId="0" fontId="7" fillId="2" borderId="40" xfId="0" applyFont="1" applyFill="1" applyBorder="1" applyAlignment="1" applyProtection="1">
      <alignment horizontal="left" vertical="center"/>
      <protection locked="0"/>
    </xf>
    <xf numFmtId="0" fontId="9" fillId="2" borderId="45" xfId="0" applyFont="1" applyFill="1" applyBorder="1" applyAlignment="1" applyProtection="1">
      <alignment horizontal="left"/>
      <protection locked="0"/>
    </xf>
    <xf numFmtId="0" fontId="9" fillId="2" borderId="85" xfId="0" applyFont="1" applyFill="1" applyBorder="1" applyAlignment="1" applyProtection="1">
      <alignment horizontal="left"/>
      <protection locked="0"/>
    </xf>
    <xf numFmtId="0" fontId="7" fillId="2" borderId="58" xfId="0" applyFont="1" applyFill="1" applyBorder="1" applyProtection="1">
      <protection locked="0"/>
    </xf>
    <xf numFmtId="0" fontId="7" fillId="2" borderId="52" xfId="0" applyFont="1" applyFill="1" applyBorder="1" applyProtection="1">
      <protection locked="0"/>
    </xf>
    <xf numFmtId="0" fontId="7" fillId="2" borderId="43" xfId="0" applyFont="1" applyFill="1" applyBorder="1" applyProtection="1">
      <protection locked="0"/>
    </xf>
    <xf numFmtId="0" fontId="7" fillId="2" borderId="62" xfId="0" applyFont="1" applyFill="1" applyBorder="1" applyAlignment="1" applyProtection="1">
      <alignment horizontal="left" vertical="center"/>
      <protection locked="0"/>
    </xf>
    <xf numFmtId="0" fontId="7" fillId="2" borderId="57" xfId="0" applyFont="1" applyFill="1" applyBorder="1" applyProtection="1">
      <protection locked="0"/>
    </xf>
    <xf numFmtId="0" fontId="7" fillId="2" borderId="61" xfId="0" applyFont="1" applyFill="1" applyBorder="1" applyProtection="1">
      <protection locked="0"/>
    </xf>
    <xf numFmtId="0" fontId="6" fillId="2" borderId="45" xfId="0" applyFont="1" applyFill="1" applyBorder="1" applyAlignment="1" applyProtection="1">
      <alignment horizontal="center" vertical="center"/>
      <protection locked="0"/>
    </xf>
    <xf numFmtId="0" fontId="12" fillId="2" borderId="45" xfId="0" applyFont="1" applyFill="1" applyBorder="1" applyAlignment="1" applyProtection="1">
      <alignment horizontal="center" vertical="center"/>
      <protection locked="0"/>
    </xf>
    <xf numFmtId="43" fontId="12" fillId="0" borderId="7" xfId="0" applyNumberFormat="1" applyFont="1" applyBorder="1" applyAlignment="1">
      <alignment horizontal="center" vertical="center"/>
    </xf>
    <xf numFmtId="43" fontId="12" fillId="0" borderId="5" xfId="0" applyNumberFormat="1" applyFont="1" applyBorder="1" applyAlignment="1">
      <alignment horizontal="center" vertical="center"/>
    </xf>
    <xf numFmtId="43" fontId="7" fillId="2" borderId="103" xfId="1" applyFont="1" applyFill="1" applyBorder="1" applyAlignment="1" applyProtection="1">
      <alignment horizontal="center" vertical="center"/>
      <protection locked="0"/>
    </xf>
    <xf numFmtId="43" fontId="7" fillId="2" borderId="104" xfId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2" borderId="90" xfId="0" applyFont="1" applyFill="1" applyBorder="1" applyAlignment="1" applyProtection="1">
      <alignment horizontal="left" vertical="center"/>
      <protection locked="0"/>
    </xf>
    <xf numFmtId="0" fontId="9" fillId="2" borderId="63" xfId="0" applyFont="1" applyFill="1" applyBorder="1" applyAlignment="1" applyProtection="1">
      <alignment horizontal="center" vertical="center"/>
      <protection locked="0"/>
    </xf>
    <xf numFmtId="43" fontId="6" fillId="2" borderId="48" xfId="1" applyFont="1" applyFill="1" applyBorder="1" applyAlignment="1" applyProtection="1">
      <alignment horizontal="center" vertical="center"/>
      <protection locked="0"/>
    </xf>
    <xf numFmtId="43" fontId="11" fillId="0" borderId="0" xfId="0" applyNumberFormat="1" applyFont="1" applyBorder="1" applyAlignment="1">
      <alignment horizontal="center" vertical="center"/>
    </xf>
    <xf numFmtId="43" fontId="1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Protection="1">
      <protection locked="0"/>
    </xf>
    <xf numFmtId="9" fontId="2" fillId="0" borderId="0" xfId="2" applyFont="1" applyFill="1" applyBorder="1" applyAlignment="1" applyProtection="1">
      <alignment horizontal="center" vertical="center"/>
      <protection locked="0"/>
    </xf>
    <xf numFmtId="0" fontId="2" fillId="2" borderId="105" xfId="0" applyFont="1" applyFill="1" applyBorder="1" applyAlignment="1" applyProtection="1">
      <alignment horizontal="center" vertical="center"/>
      <protection locked="0"/>
    </xf>
    <xf numFmtId="0" fontId="2" fillId="0" borderId="105" xfId="0" applyFont="1" applyBorder="1" applyProtection="1">
      <protection locked="0"/>
    </xf>
    <xf numFmtId="9" fontId="2" fillId="2" borderId="105" xfId="2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/>
    <xf numFmtId="43" fontId="7" fillId="0" borderId="106" xfId="1" applyFont="1" applyFill="1" applyBorder="1" applyAlignment="1">
      <alignment horizontal="center" vertical="center"/>
    </xf>
    <xf numFmtId="0" fontId="2" fillId="0" borderId="106" xfId="0" applyFont="1" applyFill="1" applyBorder="1"/>
    <xf numFmtId="43" fontId="7" fillId="0" borderId="107" xfId="1" applyFont="1" applyFill="1" applyBorder="1" applyAlignment="1">
      <alignment horizontal="center" vertical="center"/>
    </xf>
    <xf numFmtId="0" fontId="2" fillId="2" borderId="103" xfId="0" applyFont="1" applyFill="1" applyBorder="1" applyAlignment="1" applyProtection="1">
      <alignment horizontal="center" vertical="center"/>
      <protection locked="0"/>
    </xf>
    <xf numFmtId="0" fontId="2" fillId="2" borderId="104" xfId="0" applyFont="1" applyFill="1" applyBorder="1" applyAlignment="1" applyProtection="1">
      <alignment horizontal="center" vertical="center"/>
      <protection locked="0"/>
    </xf>
    <xf numFmtId="0" fontId="2" fillId="0" borderId="108" xfId="0" applyFont="1" applyFill="1" applyBorder="1" applyAlignment="1">
      <alignment horizontal="center" vertical="center"/>
    </xf>
    <xf numFmtId="0" fontId="2" fillId="2" borderId="109" xfId="0" applyFont="1" applyFill="1" applyBorder="1" applyAlignment="1" applyProtection="1">
      <alignment horizontal="center" vertical="center"/>
      <protection locked="0"/>
    </xf>
    <xf numFmtId="0" fontId="6" fillId="0" borderId="111" xfId="0" applyFont="1" applyBorder="1" applyAlignment="1">
      <alignment horizontal="center" vertical="center" wrapText="1"/>
    </xf>
    <xf numFmtId="0" fontId="6" fillId="0" borderId="111" xfId="0" applyFont="1" applyBorder="1" applyAlignment="1">
      <alignment horizontal="center" vertical="center"/>
    </xf>
    <xf numFmtId="43" fontId="9" fillId="0" borderId="111" xfId="0" applyNumberFormat="1" applyFont="1" applyBorder="1" applyAlignment="1">
      <alignment horizontal="center" vertical="center"/>
    </xf>
    <xf numFmtId="0" fontId="2" fillId="0" borderId="110" xfId="0" applyFont="1" applyBorder="1"/>
    <xf numFmtId="49" fontId="7" fillId="2" borderId="58" xfId="0" applyNumberFormat="1" applyFont="1" applyFill="1" applyBorder="1" applyAlignment="1" applyProtection="1">
      <alignment horizontal="center" vertical="center"/>
      <protection locked="0"/>
    </xf>
    <xf numFmtId="49" fontId="7" fillId="2" borderId="63" xfId="0" applyNumberFormat="1" applyFont="1" applyFill="1" applyBorder="1" applyAlignment="1" applyProtection="1">
      <alignment horizontal="left" vertical="center"/>
      <protection locked="0"/>
    </xf>
    <xf numFmtId="49" fontId="12" fillId="2" borderId="58" xfId="0" applyNumberFormat="1" applyFont="1" applyFill="1" applyBorder="1" applyAlignment="1" applyProtection="1">
      <alignment horizontal="center" vertical="center"/>
      <protection locked="0"/>
    </xf>
    <xf numFmtId="14" fontId="9" fillId="2" borderId="63" xfId="0" applyNumberFormat="1" applyFont="1" applyFill="1" applyBorder="1" applyAlignment="1" applyProtection="1">
      <alignment horizontal="center" vertical="center"/>
      <protection locked="0"/>
    </xf>
    <xf numFmtId="49" fontId="7" fillId="2" borderId="52" xfId="0" applyNumberFormat="1" applyFont="1" applyFill="1" applyBorder="1" applyAlignment="1" applyProtection="1">
      <alignment horizontal="center" vertical="center"/>
      <protection locked="0"/>
    </xf>
    <xf numFmtId="49" fontId="7" fillId="2" borderId="45" xfId="0" applyNumberFormat="1" applyFont="1" applyFill="1" applyBorder="1" applyAlignment="1" applyProtection="1">
      <alignment horizontal="left" vertical="center"/>
      <protection locked="0"/>
    </xf>
    <xf numFmtId="49" fontId="6" fillId="2" borderId="52" xfId="0" applyNumberFormat="1" applyFont="1" applyFill="1" applyBorder="1" applyAlignment="1" applyProtection="1">
      <alignment horizontal="center" vertical="center"/>
      <protection locked="0"/>
    </xf>
    <xf numFmtId="14" fontId="9" fillId="2" borderId="45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hidden="1"/>
    </xf>
    <xf numFmtId="43" fontId="6" fillId="0" borderId="68" xfId="0" applyNumberFormat="1" applyFont="1" applyBorder="1" applyAlignment="1">
      <alignment horizontal="center" vertical="center"/>
    </xf>
    <xf numFmtId="0" fontId="2" fillId="0" borderId="54" xfId="0" applyFont="1" applyBorder="1" applyAlignment="1" applyProtection="1">
      <alignment vertical="center"/>
      <protection hidden="1"/>
    </xf>
    <xf numFmtId="0" fontId="8" fillId="0" borderId="112" xfId="0" applyFont="1" applyFill="1" applyBorder="1" applyAlignment="1">
      <alignment horizontal="center"/>
    </xf>
    <xf numFmtId="0" fontId="2" fillId="0" borderId="112" xfId="0" applyFont="1" applyFill="1" applyBorder="1" applyAlignment="1">
      <alignment horizontal="center"/>
    </xf>
    <xf numFmtId="43" fontId="11" fillId="0" borderId="112" xfId="0" applyNumberFormat="1" applyFont="1" applyFill="1" applyBorder="1" applyAlignment="1">
      <alignment horizontal="center" vertical="center"/>
    </xf>
    <xf numFmtId="43" fontId="11" fillId="0" borderId="113" xfId="0" applyNumberFormat="1" applyFont="1" applyFill="1" applyBorder="1" applyAlignment="1">
      <alignment horizontal="center" vertical="center"/>
    </xf>
    <xf numFmtId="43" fontId="11" fillId="0" borderId="114" xfId="0" applyNumberFormat="1" applyFont="1" applyFill="1" applyBorder="1" applyAlignment="1">
      <alignment horizontal="center" vertical="center"/>
    </xf>
    <xf numFmtId="0" fontId="6" fillId="0" borderId="115" xfId="0" applyFont="1" applyBorder="1" applyAlignment="1">
      <alignment horizontal="center" vertical="center" wrapText="1"/>
    </xf>
    <xf numFmtId="0" fontId="6" fillId="0" borderId="118" xfId="0" applyFont="1" applyBorder="1" applyAlignment="1">
      <alignment horizontal="center" vertical="center"/>
    </xf>
    <xf numFmtId="43" fontId="9" fillId="0" borderId="53" xfId="0" applyNumberFormat="1" applyFont="1" applyBorder="1" applyAlignment="1">
      <alignment horizontal="center" vertical="center"/>
    </xf>
    <xf numFmtId="43" fontId="9" fillId="0" borderId="118" xfId="0" applyNumberFormat="1" applyFont="1" applyBorder="1" applyAlignment="1">
      <alignment horizontal="center" vertical="center"/>
    </xf>
    <xf numFmtId="0" fontId="2" fillId="2" borderId="120" xfId="0" applyFont="1" applyFill="1" applyBorder="1" applyAlignment="1" applyProtection="1">
      <alignment horizontal="center" vertical="center"/>
      <protection locked="0"/>
    </xf>
    <xf numFmtId="43" fontId="9" fillId="0" borderId="121" xfId="0" applyNumberFormat="1" applyFont="1" applyBorder="1" applyAlignment="1">
      <alignment horizontal="center" vertical="center"/>
    </xf>
    <xf numFmtId="0" fontId="2" fillId="2" borderId="122" xfId="0" applyFont="1" applyFill="1" applyBorder="1" applyAlignment="1" applyProtection="1">
      <alignment horizontal="center" vertical="center"/>
      <protection locked="0"/>
    </xf>
    <xf numFmtId="43" fontId="9" fillId="0" borderId="115" xfId="0" applyNumberFormat="1" applyFont="1" applyBorder="1" applyAlignment="1">
      <alignment horizontal="center" vertical="center"/>
    </xf>
    <xf numFmtId="0" fontId="2" fillId="2" borderId="123" xfId="0" applyFont="1" applyFill="1" applyBorder="1" applyAlignment="1" applyProtection="1">
      <alignment horizontal="center" vertical="center"/>
      <protection locked="0"/>
    </xf>
    <xf numFmtId="43" fontId="6" fillId="0" borderId="124" xfId="0" applyNumberFormat="1" applyFont="1" applyBorder="1" applyAlignment="1">
      <alignment horizontal="center" vertical="center"/>
    </xf>
    <xf numFmtId="43" fontId="6" fillId="0" borderId="125" xfId="0" applyNumberFormat="1" applyFont="1" applyBorder="1" applyAlignment="1">
      <alignment horizontal="center" vertical="center"/>
    </xf>
    <xf numFmtId="43" fontId="6" fillId="0" borderId="126" xfId="0" applyNumberFormat="1" applyFont="1" applyBorder="1" applyAlignment="1">
      <alignment horizontal="center" vertical="center"/>
    </xf>
    <xf numFmtId="43" fontId="12" fillId="0" borderId="125" xfId="0" applyNumberFormat="1" applyFont="1" applyBorder="1" applyAlignment="1">
      <alignment horizontal="center" vertical="center"/>
    </xf>
    <xf numFmtId="43" fontId="12" fillId="0" borderId="126" xfId="0" applyNumberFormat="1" applyFont="1" applyBorder="1" applyAlignment="1">
      <alignment horizontal="center" vertical="center"/>
    </xf>
    <xf numFmtId="43" fontId="9" fillId="0" borderId="127" xfId="0" applyNumberFormat="1" applyFont="1" applyBorder="1" applyAlignment="1">
      <alignment horizontal="center" vertical="center"/>
    </xf>
    <xf numFmtId="43" fontId="12" fillId="0" borderId="124" xfId="0" applyNumberFormat="1" applyFont="1" applyBorder="1" applyAlignment="1">
      <alignment horizontal="center" vertical="center"/>
    </xf>
    <xf numFmtId="43" fontId="11" fillId="0" borderId="124" xfId="1" applyFont="1" applyBorder="1" applyAlignment="1">
      <alignment horizontal="center" vertical="center"/>
    </xf>
    <xf numFmtId="43" fontId="9" fillId="0" borderId="128" xfId="0" applyNumberFormat="1" applyFont="1" applyBorder="1" applyAlignment="1">
      <alignment horizontal="center" vertical="center"/>
    </xf>
    <xf numFmtId="43" fontId="12" fillId="2" borderId="124" xfId="0" applyNumberFormat="1" applyFont="1" applyFill="1" applyBorder="1" applyAlignment="1" applyProtection="1">
      <alignment horizontal="center" vertical="center"/>
      <protection locked="0"/>
    </xf>
    <xf numFmtId="43" fontId="12" fillId="2" borderId="125" xfId="0" applyNumberFormat="1" applyFont="1" applyFill="1" applyBorder="1" applyAlignment="1" applyProtection="1">
      <alignment horizontal="center" vertical="center"/>
      <protection locked="0"/>
    </xf>
    <xf numFmtId="43" fontId="9" fillId="0" borderId="124" xfId="0" applyNumberFormat="1" applyFont="1" applyBorder="1" applyAlignment="1">
      <alignment horizontal="center" vertical="center"/>
    </xf>
    <xf numFmtId="0" fontId="2" fillId="0" borderId="129" xfId="0" applyFont="1" applyBorder="1"/>
    <xf numFmtId="0" fontId="11" fillId="0" borderId="1" xfId="0" applyFont="1" applyBorder="1" applyAlignment="1">
      <alignment horizontal="center" vertical="center" textRotation="90"/>
    </xf>
    <xf numFmtId="0" fontId="7" fillId="2" borderId="131" xfId="0" applyFont="1" applyFill="1" applyBorder="1" applyProtection="1">
      <protection locked="0"/>
    </xf>
    <xf numFmtId="43" fontId="9" fillId="0" borderId="2" xfId="0" applyNumberFormat="1" applyFont="1" applyBorder="1" applyAlignment="1">
      <alignment horizontal="center" vertical="center"/>
    </xf>
    <xf numFmtId="43" fontId="9" fillId="0" borderId="130" xfId="0" applyNumberFormat="1" applyFont="1" applyBorder="1" applyAlignment="1">
      <alignment horizontal="center" vertical="center"/>
    </xf>
    <xf numFmtId="14" fontId="7" fillId="2" borderId="63" xfId="0" applyNumberFormat="1" applyFont="1" applyFill="1" applyBorder="1" applyAlignment="1" applyProtection="1">
      <alignment horizontal="center" vertical="center"/>
      <protection locked="0"/>
    </xf>
    <xf numFmtId="14" fontId="7" fillId="2" borderId="45" xfId="0" applyNumberFormat="1" applyFont="1" applyFill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2" fillId="0" borderId="133" xfId="0" applyFont="1" applyBorder="1" applyAlignment="1" applyProtection="1">
      <alignment horizontal="center" vertical="center"/>
      <protection locked="0"/>
    </xf>
    <xf numFmtId="0" fontId="2" fillId="0" borderId="135" xfId="0" applyFont="1" applyBorder="1" applyAlignment="1" applyProtection="1">
      <alignment horizontal="center" vertical="center"/>
      <protection locked="0"/>
    </xf>
    <xf numFmtId="3" fontId="2" fillId="0" borderId="137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/>
    </xf>
    <xf numFmtId="0" fontId="22" fillId="0" borderId="138" xfId="0" applyFont="1" applyBorder="1" applyAlignment="1">
      <alignment horizontal="center" vertical="center"/>
    </xf>
    <xf numFmtId="0" fontId="23" fillId="0" borderId="134" xfId="0" applyFont="1" applyBorder="1" applyAlignment="1">
      <alignment horizontal="center" vertical="center"/>
    </xf>
    <xf numFmtId="0" fontId="22" fillId="0" borderId="134" xfId="0" applyFont="1" applyBorder="1" applyAlignment="1">
      <alignment horizontal="center" vertical="center"/>
    </xf>
    <xf numFmtId="0" fontId="22" fillId="0" borderId="136" xfId="0" applyFont="1" applyBorder="1" applyAlignment="1">
      <alignment horizontal="center" vertical="center"/>
    </xf>
    <xf numFmtId="0" fontId="22" fillId="0" borderId="142" xfId="0" applyFont="1" applyBorder="1" applyAlignment="1">
      <alignment horizontal="center" vertical="center"/>
    </xf>
    <xf numFmtId="0" fontId="2" fillId="0" borderId="143" xfId="0" applyFont="1" applyBorder="1"/>
    <xf numFmtId="0" fontId="2" fillId="0" borderId="144" xfId="0" applyFont="1" applyBorder="1"/>
    <xf numFmtId="0" fontId="26" fillId="0" borderId="0" xfId="0" applyFont="1" applyAlignment="1" applyProtection="1">
      <alignment horizontal="center" vertical="center"/>
      <protection locked="0" hidden="1"/>
    </xf>
    <xf numFmtId="0" fontId="2" fillId="2" borderId="146" xfId="0" applyFont="1" applyFill="1" applyBorder="1" applyAlignment="1" applyProtection="1">
      <alignment horizontal="center" vertical="center"/>
      <protection locked="0"/>
    </xf>
    <xf numFmtId="43" fontId="7" fillId="2" borderId="145" xfId="1" applyFont="1" applyFill="1" applyBorder="1" applyAlignment="1" applyProtection="1">
      <alignment horizontal="center" vertical="center"/>
      <protection locked="0"/>
    </xf>
    <xf numFmtId="0" fontId="2" fillId="2" borderId="147" xfId="0" applyFont="1" applyFill="1" applyBorder="1" applyProtection="1">
      <protection locked="0"/>
    </xf>
    <xf numFmtId="43" fontId="7" fillId="2" borderId="148" xfId="1" applyFont="1" applyFill="1" applyBorder="1" applyAlignment="1" applyProtection="1">
      <alignment horizontal="center" vertical="center"/>
      <protection locked="0"/>
    </xf>
    <xf numFmtId="43" fontId="7" fillId="2" borderId="149" xfId="1" applyFont="1" applyFill="1" applyBorder="1" applyAlignment="1" applyProtection="1">
      <alignment horizontal="center" vertical="center"/>
      <protection locked="0"/>
    </xf>
    <xf numFmtId="0" fontId="2" fillId="2" borderId="145" xfId="0" applyFont="1" applyFill="1" applyBorder="1" applyAlignment="1" applyProtection="1">
      <alignment horizontal="center" vertical="center"/>
      <protection locked="0"/>
    </xf>
    <xf numFmtId="0" fontId="2" fillId="0" borderId="147" xfId="0" applyFont="1" applyBorder="1" applyProtection="1">
      <protection locked="0"/>
    </xf>
    <xf numFmtId="9" fontId="2" fillId="2" borderId="150" xfId="2" applyFont="1" applyFill="1" applyBorder="1" applyAlignment="1" applyProtection="1">
      <alignment horizontal="center" vertical="center"/>
      <protection locked="0"/>
    </xf>
    <xf numFmtId="9" fontId="2" fillId="2" borderId="151" xfId="2" applyFont="1" applyFill="1" applyBorder="1" applyAlignment="1" applyProtection="1">
      <alignment horizontal="center" vertical="center"/>
      <protection locked="0"/>
    </xf>
    <xf numFmtId="0" fontId="2" fillId="0" borderId="125" xfId="0" applyFont="1" applyBorder="1"/>
    <xf numFmtId="0" fontId="2" fillId="0" borderId="126" xfId="0" applyFont="1" applyBorder="1"/>
    <xf numFmtId="0" fontId="2" fillId="0" borderId="127" xfId="0" applyFont="1" applyBorder="1"/>
    <xf numFmtId="0" fontId="2" fillId="0" borderId="152" xfId="0" applyFont="1" applyBorder="1"/>
    <xf numFmtId="43" fontId="9" fillId="0" borderId="47" xfId="1" applyFont="1" applyBorder="1" applyAlignment="1" applyProtection="1">
      <alignment horizontal="center" vertical="center"/>
      <protection hidden="1"/>
    </xf>
    <xf numFmtId="43" fontId="9" fillId="0" borderId="57" xfId="0" applyNumberFormat="1" applyFont="1" applyBorder="1" applyAlignment="1" applyProtection="1">
      <alignment horizontal="center" vertical="center"/>
      <protection hidden="1"/>
    </xf>
    <xf numFmtId="43" fontId="9" fillId="0" borderId="52" xfId="0" applyNumberFormat="1" applyFont="1" applyBorder="1" applyAlignment="1" applyProtection="1">
      <alignment horizontal="center" vertical="center"/>
      <protection hidden="1"/>
    </xf>
    <xf numFmtId="43" fontId="9" fillId="0" borderId="48" xfId="0" applyNumberFormat="1" applyFont="1" applyBorder="1" applyAlignment="1" applyProtection="1">
      <alignment horizontal="center" vertical="center"/>
      <protection hidden="1"/>
    </xf>
    <xf numFmtId="43" fontId="9" fillId="0" borderId="58" xfId="0" applyNumberFormat="1" applyFont="1" applyBorder="1" applyAlignment="1" applyProtection="1">
      <alignment horizontal="center" vertical="center"/>
      <protection hidden="1"/>
    </xf>
    <xf numFmtId="43" fontId="6" fillId="0" borderId="53" xfId="0" applyNumberFormat="1" applyFont="1" applyBorder="1" applyAlignment="1" applyProtection="1">
      <alignment horizontal="center" vertical="center"/>
      <protection hidden="1"/>
    </xf>
    <xf numFmtId="43" fontId="6" fillId="0" borderId="52" xfId="0" applyNumberFormat="1" applyFont="1" applyBorder="1" applyAlignment="1" applyProtection="1">
      <alignment horizontal="center" vertical="center"/>
      <protection hidden="1"/>
    </xf>
    <xf numFmtId="43" fontId="6" fillId="0" borderId="48" xfId="0" applyNumberFormat="1" applyFont="1" applyBorder="1" applyAlignment="1" applyProtection="1">
      <alignment horizontal="center" vertical="center"/>
      <protection hidden="1"/>
    </xf>
    <xf numFmtId="43" fontId="6" fillId="0" borderId="58" xfId="0" applyNumberFormat="1" applyFont="1" applyBorder="1" applyAlignment="1" applyProtection="1">
      <alignment horizontal="center" vertical="center"/>
      <protection hidden="1"/>
    </xf>
    <xf numFmtId="43" fontId="6" fillId="0" borderId="57" xfId="0" applyNumberFormat="1" applyFont="1" applyBorder="1" applyAlignment="1" applyProtection="1">
      <alignment horizontal="center" vertical="center"/>
      <protection hidden="1"/>
    </xf>
    <xf numFmtId="43" fontId="11" fillId="0" borderId="53" xfId="0" applyNumberFormat="1" applyFont="1" applyBorder="1" applyAlignment="1" applyProtection="1">
      <alignment horizontal="center" vertical="center"/>
      <protection hidden="1"/>
    </xf>
    <xf numFmtId="43" fontId="11" fillId="0" borderId="47" xfId="0" applyNumberFormat="1" applyFont="1" applyBorder="1" applyAlignment="1" applyProtection="1">
      <alignment horizontal="center" vertical="center"/>
      <protection hidden="1"/>
    </xf>
    <xf numFmtId="43" fontId="11" fillId="0" borderId="48" xfId="0" applyNumberFormat="1" applyFont="1" applyBorder="1" applyAlignment="1" applyProtection="1">
      <alignment horizontal="center" vertical="center"/>
      <protection hidden="1"/>
    </xf>
    <xf numFmtId="43" fontId="11" fillId="0" borderId="57" xfId="0" applyNumberFormat="1" applyFont="1" applyBorder="1" applyAlignment="1" applyProtection="1">
      <alignment horizontal="center" vertical="center"/>
      <protection hidden="1"/>
    </xf>
    <xf numFmtId="43" fontId="11" fillId="0" borderId="52" xfId="0" applyNumberFormat="1" applyFont="1" applyBorder="1" applyAlignment="1" applyProtection="1">
      <alignment horizontal="center" vertical="center"/>
      <protection hidden="1"/>
    </xf>
    <xf numFmtId="43" fontId="11" fillId="0" borderId="58" xfId="0" applyNumberFormat="1" applyFont="1" applyBorder="1" applyAlignment="1" applyProtection="1">
      <alignment horizontal="center" vertical="center"/>
      <protection hidden="1"/>
    </xf>
    <xf numFmtId="43" fontId="6" fillId="0" borderId="7" xfId="0" applyNumberFormat="1" applyFont="1" applyBorder="1" applyAlignment="1" applyProtection="1">
      <alignment horizontal="center" vertical="center"/>
      <protection hidden="1"/>
    </xf>
    <xf numFmtId="43" fontId="6" fillId="0" borderId="5" xfId="0" applyNumberFormat="1" applyFont="1" applyBorder="1" applyAlignment="1" applyProtection="1">
      <alignment horizontal="center" vertical="center"/>
      <protection hidden="1"/>
    </xf>
    <xf numFmtId="43" fontId="12" fillId="0" borderId="7" xfId="0" applyNumberFormat="1" applyFont="1" applyBorder="1" applyAlignment="1" applyProtection="1">
      <alignment horizontal="center" vertical="center"/>
      <protection hidden="1"/>
    </xf>
    <xf numFmtId="43" fontId="12" fillId="0" borderId="5" xfId="0" applyNumberFormat="1" applyFont="1" applyBorder="1" applyAlignment="1" applyProtection="1">
      <alignment horizontal="center" vertical="center"/>
      <protection hidden="1"/>
    </xf>
    <xf numFmtId="43" fontId="9" fillId="0" borderId="63" xfId="0" applyNumberFormat="1" applyFont="1" applyBorder="1" applyAlignment="1" applyProtection="1">
      <alignment horizontal="center" vertical="center"/>
      <protection hidden="1"/>
    </xf>
    <xf numFmtId="43" fontId="12" fillId="0" borderId="58" xfId="0" applyNumberFormat="1" applyFont="1" applyBorder="1" applyAlignment="1" applyProtection="1">
      <alignment horizontal="center" vertical="center"/>
      <protection hidden="1"/>
    </xf>
    <xf numFmtId="43" fontId="11" fillId="0" borderId="58" xfId="1" applyFont="1" applyBorder="1" applyAlignment="1" applyProtection="1">
      <alignment horizontal="center" vertical="center"/>
      <protection hidden="1"/>
    </xf>
    <xf numFmtId="43" fontId="9" fillId="0" borderId="42" xfId="0" applyNumberFormat="1" applyFont="1" applyBorder="1" applyAlignment="1" applyProtection="1">
      <alignment horizontal="center" vertical="center"/>
      <protection hidden="1"/>
    </xf>
    <xf numFmtId="43" fontId="6" fillId="0" borderId="3" xfId="0" applyNumberFormat="1" applyFont="1" applyBorder="1" applyAlignment="1" applyProtection="1">
      <alignment horizontal="center" vertical="center"/>
      <protection hidden="1"/>
    </xf>
    <xf numFmtId="43" fontId="6" fillId="0" borderId="1" xfId="0" applyNumberFormat="1" applyFont="1" applyBorder="1" applyAlignment="1" applyProtection="1">
      <alignment horizontal="center" vertical="center"/>
      <protection hidden="1"/>
    </xf>
    <xf numFmtId="43" fontId="12" fillId="0" borderId="52" xfId="0" applyNumberFormat="1" applyFont="1" applyBorder="1" applyAlignment="1" applyProtection="1">
      <alignment horizontal="center" vertical="center"/>
      <protection hidden="1"/>
    </xf>
    <xf numFmtId="43" fontId="9" fillId="0" borderId="43" xfId="0" applyNumberFormat="1" applyFont="1" applyBorder="1" applyAlignment="1" applyProtection="1">
      <alignment horizontal="center" vertical="center"/>
      <protection hidden="1"/>
    </xf>
    <xf numFmtId="43" fontId="6" fillId="0" borderId="95" xfId="0" applyNumberFormat="1" applyFont="1" applyBorder="1" applyAlignment="1" applyProtection="1">
      <alignment horizontal="center" vertical="center"/>
      <protection hidden="1"/>
    </xf>
    <xf numFmtId="43" fontId="6" fillId="0" borderId="37" xfId="0" applyNumberFormat="1" applyFont="1" applyBorder="1" applyAlignment="1" applyProtection="1">
      <alignment horizontal="center" vertical="center"/>
      <protection hidden="1"/>
    </xf>
    <xf numFmtId="43" fontId="9" fillId="0" borderId="0" xfId="0" applyNumberFormat="1" applyFont="1" applyBorder="1" applyAlignment="1" applyProtection="1">
      <alignment horizontal="center" vertical="center"/>
      <protection hidden="1"/>
    </xf>
    <xf numFmtId="43" fontId="12" fillId="0" borderId="57" xfId="0" applyNumberFormat="1" applyFont="1" applyBorder="1" applyAlignment="1" applyProtection="1">
      <alignment horizontal="center" vertical="center"/>
      <protection hidden="1"/>
    </xf>
    <xf numFmtId="43" fontId="9" fillId="0" borderId="61" xfId="0" applyNumberFormat="1" applyFont="1" applyBorder="1" applyAlignment="1" applyProtection="1">
      <alignment horizontal="center" vertical="center"/>
      <protection hidden="1"/>
    </xf>
    <xf numFmtId="43" fontId="6" fillId="0" borderId="46" xfId="0" applyNumberFormat="1" applyFont="1" applyBorder="1" applyAlignment="1" applyProtection="1">
      <alignment horizontal="center" vertical="center"/>
      <protection hidden="1"/>
    </xf>
    <xf numFmtId="43" fontId="6" fillId="0" borderId="100" xfId="0" applyNumberFormat="1" applyFont="1" applyBorder="1" applyAlignment="1" applyProtection="1">
      <alignment horizontal="center" vertical="center"/>
      <protection hidden="1"/>
    </xf>
    <xf numFmtId="43" fontId="6" fillId="0" borderId="101" xfId="0" applyNumberFormat="1" applyFont="1" applyBorder="1" applyAlignment="1" applyProtection="1">
      <alignment horizontal="center" vertical="center"/>
      <protection hidden="1"/>
    </xf>
    <xf numFmtId="43" fontId="9" fillId="0" borderId="55" xfId="0" applyNumberFormat="1" applyFont="1" applyBorder="1" applyAlignment="1" applyProtection="1">
      <alignment horizontal="center" vertical="center"/>
      <protection hidden="1"/>
    </xf>
    <xf numFmtId="43" fontId="12" fillId="0" borderId="46" xfId="0" applyNumberFormat="1" applyFont="1" applyBorder="1" applyAlignment="1" applyProtection="1">
      <alignment horizontal="center" vertical="center"/>
      <protection hidden="1"/>
    </xf>
    <xf numFmtId="43" fontId="11" fillId="0" borderId="46" xfId="1" applyFont="1" applyBorder="1" applyAlignment="1" applyProtection="1">
      <alignment horizontal="center" vertical="center"/>
      <protection hidden="1"/>
    </xf>
    <xf numFmtId="43" fontId="9" fillId="0" borderId="50" xfId="0" applyNumberFormat="1" applyFont="1" applyBorder="1" applyAlignment="1" applyProtection="1">
      <alignment horizontal="center" vertical="center"/>
      <protection hidden="1"/>
    </xf>
    <xf numFmtId="43" fontId="9" fillId="0" borderId="68" xfId="0" applyNumberFormat="1" applyFont="1" applyBorder="1" applyAlignment="1" applyProtection="1">
      <alignment horizontal="center" vertical="center"/>
      <protection hidden="1"/>
    </xf>
    <xf numFmtId="43" fontId="12" fillId="0" borderId="50" xfId="0" applyNumberFormat="1" applyFont="1" applyBorder="1" applyAlignment="1" applyProtection="1">
      <alignment horizontal="center" vertical="center"/>
      <protection hidden="1"/>
    </xf>
    <xf numFmtId="43" fontId="11" fillId="0" borderId="48" xfId="1" applyFont="1" applyBorder="1" applyAlignment="1" applyProtection="1">
      <alignment horizontal="center" vertical="center"/>
      <protection hidden="1"/>
    </xf>
    <xf numFmtId="43" fontId="11" fillId="0" borderId="101" xfId="1" applyFont="1" applyBorder="1" applyAlignment="1" applyProtection="1">
      <alignment horizontal="center" vertical="center"/>
      <protection hidden="1"/>
    </xf>
    <xf numFmtId="43" fontId="11" fillId="0" borderId="124" xfId="1" applyFont="1" applyBorder="1" applyAlignment="1" applyProtection="1">
      <alignment horizontal="center" vertical="center"/>
      <protection hidden="1"/>
    </xf>
    <xf numFmtId="0" fontId="6" fillId="0" borderId="153" xfId="0" applyFont="1" applyBorder="1" applyAlignment="1">
      <alignment horizontal="center" vertical="center" wrapText="1"/>
    </xf>
    <xf numFmtId="0" fontId="6" fillId="0" borderId="153" xfId="0" applyFont="1" applyBorder="1" applyAlignment="1">
      <alignment horizontal="center" vertical="center"/>
    </xf>
    <xf numFmtId="43" fontId="9" fillId="0" borderId="153" xfId="0" applyNumberFormat="1" applyFont="1" applyBorder="1" applyAlignment="1">
      <alignment horizontal="center" vertical="center"/>
    </xf>
    <xf numFmtId="0" fontId="2" fillId="0" borderId="154" xfId="0" applyFont="1" applyBorder="1"/>
    <xf numFmtId="43" fontId="9" fillId="0" borderId="53" xfId="0" applyNumberFormat="1" applyFont="1" applyBorder="1" applyAlignment="1" applyProtection="1">
      <alignment horizontal="center" vertical="center"/>
      <protection hidden="1"/>
    </xf>
    <xf numFmtId="43" fontId="9" fillId="0" borderId="46" xfId="0" applyNumberFormat="1" applyFont="1" applyBorder="1" applyAlignment="1" applyProtection="1">
      <alignment horizontal="center" vertical="center"/>
      <protection hidden="1"/>
    </xf>
    <xf numFmtId="43" fontId="6" fillId="0" borderId="47" xfId="0" applyNumberFormat="1" applyFont="1" applyBorder="1" applyAlignment="1" applyProtection="1">
      <alignment horizontal="center" vertical="center"/>
      <protection hidden="1"/>
    </xf>
    <xf numFmtId="43" fontId="6" fillId="0" borderId="64" xfId="0" applyNumberFormat="1" applyFont="1" applyBorder="1" applyAlignment="1" applyProtection="1">
      <alignment horizontal="center" vertical="center"/>
      <protection hidden="1"/>
    </xf>
    <xf numFmtId="43" fontId="6" fillId="0" borderId="155" xfId="0" applyNumberFormat="1" applyFont="1" applyBorder="1" applyAlignment="1" applyProtection="1">
      <alignment horizontal="center" vertical="center"/>
      <protection hidden="1"/>
    </xf>
    <xf numFmtId="43" fontId="6" fillId="0" borderId="156" xfId="0" applyNumberFormat="1" applyFont="1" applyBorder="1" applyAlignment="1" applyProtection="1">
      <alignment horizontal="center" vertical="center"/>
      <protection hidden="1"/>
    </xf>
    <xf numFmtId="43" fontId="6" fillId="0" borderId="157" xfId="0" applyNumberFormat="1" applyFont="1" applyBorder="1" applyAlignment="1" applyProtection="1">
      <alignment horizontal="center" vertical="center"/>
      <protection hidden="1"/>
    </xf>
    <xf numFmtId="43" fontId="9" fillId="0" borderId="64" xfId="0" applyNumberFormat="1" applyFont="1" applyBorder="1" applyAlignment="1" applyProtection="1">
      <alignment horizontal="center" vertical="center"/>
      <protection hidden="1"/>
    </xf>
    <xf numFmtId="43" fontId="12" fillId="0" borderId="67" xfId="0" applyNumberFormat="1" applyFont="1" applyBorder="1" applyAlignment="1" applyProtection="1">
      <alignment horizontal="center" vertical="center"/>
      <protection hidden="1"/>
    </xf>
    <xf numFmtId="43" fontId="11" fillId="0" borderId="47" xfId="1" applyFont="1" applyBorder="1" applyAlignment="1" applyProtection="1">
      <alignment horizontal="center" vertical="center"/>
      <protection hidden="1"/>
    </xf>
    <xf numFmtId="43" fontId="9" fillId="0" borderId="67" xfId="0" applyNumberFormat="1" applyFont="1" applyBorder="1" applyAlignment="1" applyProtection="1">
      <alignment horizontal="center" vertical="center"/>
      <protection hidden="1"/>
    </xf>
    <xf numFmtId="43" fontId="12" fillId="0" borderId="158" xfId="0" applyNumberFormat="1" applyFont="1" applyFill="1" applyBorder="1" applyAlignment="1" applyProtection="1">
      <alignment horizontal="center" vertical="center"/>
      <protection locked="0"/>
    </xf>
    <xf numFmtId="43" fontId="12" fillId="0" borderId="64" xfId="0" applyNumberFormat="1" applyFont="1" applyFill="1" applyBorder="1" applyAlignment="1" applyProtection="1">
      <alignment horizontal="center" vertical="center"/>
      <protection locked="0"/>
    </xf>
    <xf numFmtId="43" fontId="9" fillId="0" borderId="47" xfId="0" applyNumberFormat="1" applyFont="1" applyBorder="1" applyAlignment="1" applyProtection="1">
      <alignment horizontal="center" vertical="center"/>
      <protection hidden="1"/>
    </xf>
    <xf numFmtId="43" fontId="6" fillId="0" borderId="159" xfId="0" applyNumberFormat="1" applyFont="1" applyBorder="1" applyAlignment="1" applyProtection="1">
      <alignment horizontal="center" vertical="center"/>
      <protection hidden="1"/>
    </xf>
    <xf numFmtId="43" fontId="9" fillId="0" borderId="160" xfId="0" applyNumberFormat="1" applyFont="1" applyBorder="1" applyAlignment="1" applyProtection="1">
      <alignment horizontal="center" vertical="center"/>
      <protection hidden="1"/>
    </xf>
    <xf numFmtId="0" fontId="2" fillId="0" borderId="16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164" xfId="0" applyFont="1" applyBorder="1" applyProtection="1">
      <protection hidden="1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12" fillId="0" borderId="174" xfId="0" applyNumberFormat="1" applyFont="1" applyBorder="1" applyAlignment="1">
      <alignment horizontal="center" vertical="center"/>
    </xf>
    <xf numFmtId="43" fontId="11" fillId="0" borderId="175" xfId="0" applyNumberFormat="1" applyFont="1" applyBorder="1" applyAlignment="1" applyProtection="1">
      <alignment horizontal="center" vertical="center"/>
      <protection hidden="1"/>
    </xf>
    <xf numFmtId="49" fontId="12" fillId="0" borderId="176" xfId="0" applyNumberFormat="1" applyFont="1" applyBorder="1" applyAlignment="1">
      <alignment horizontal="center" vertical="center"/>
    </xf>
    <xf numFmtId="43" fontId="11" fillId="0" borderId="177" xfId="0" applyNumberFormat="1" applyFont="1" applyBorder="1" applyAlignment="1" applyProtection="1">
      <alignment horizontal="center" vertical="center"/>
      <protection hidden="1"/>
    </xf>
    <xf numFmtId="43" fontId="11" fillId="0" borderId="178" xfId="0" applyNumberFormat="1" applyFont="1" applyBorder="1" applyAlignment="1" applyProtection="1">
      <alignment horizontal="center" vertical="center"/>
      <protection hidden="1"/>
    </xf>
    <xf numFmtId="43" fontId="11" fillId="0" borderId="179" xfId="0" applyNumberFormat="1" applyFont="1" applyBorder="1" applyAlignment="1" applyProtection="1">
      <alignment horizontal="center" vertical="center"/>
      <protection hidden="1"/>
    </xf>
    <xf numFmtId="43" fontId="11" fillId="0" borderId="180" xfId="0" applyNumberFormat="1" applyFont="1" applyBorder="1" applyAlignment="1" applyProtection="1">
      <alignment horizontal="center" vertical="center"/>
      <protection hidden="1"/>
    </xf>
    <xf numFmtId="49" fontId="12" fillId="0" borderId="181" xfId="0" applyNumberFormat="1" applyFont="1" applyBorder="1" applyAlignment="1">
      <alignment horizontal="center" vertical="center"/>
    </xf>
    <xf numFmtId="0" fontId="7" fillId="2" borderId="182" xfId="0" applyFont="1" applyFill="1" applyBorder="1" applyProtection="1">
      <protection locked="0"/>
    </xf>
    <xf numFmtId="0" fontId="9" fillId="2" borderId="183" xfId="0" applyFont="1" applyFill="1" applyBorder="1" applyProtection="1">
      <protection locked="0"/>
    </xf>
    <xf numFmtId="0" fontId="2" fillId="2" borderId="184" xfId="0" applyFont="1" applyFill="1" applyBorder="1" applyProtection="1">
      <protection locked="0"/>
    </xf>
    <xf numFmtId="43" fontId="9" fillId="0" borderId="184" xfId="0" applyNumberFormat="1" applyFont="1" applyBorder="1" applyAlignment="1" applyProtection="1">
      <alignment horizontal="center" vertical="center"/>
      <protection hidden="1"/>
    </xf>
    <xf numFmtId="43" fontId="7" fillId="0" borderId="184" xfId="0" applyNumberFormat="1" applyFont="1" applyBorder="1" applyAlignment="1">
      <alignment horizontal="center" vertical="center"/>
    </xf>
    <xf numFmtId="43" fontId="6" fillId="2" borderId="184" xfId="1" applyFont="1" applyFill="1" applyBorder="1" applyAlignment="1" applyProtection="1">
      <alignment horizontal="center" vertical="center"/>
      <protection locked="0"/>
    </xf>
    <xf numFmtId="0" fontId="2" fillId="2" borderId="184" xfId="0" applyFont="1" applyFill="1" applyBorder="1" applyAlignment="1" applyProtection="1">
      <alignment horizontal="center" vertical="center"/>
      <protection locked="0"/>
    </xf>
    <xf numFmtId="43" fontId="6" fillId="0" borderId="184" xfId="0" applyNumberFormat="1" applyFont="1" applyBorder="1" applyAlignment="1" applyProtection="1">
      <alignment horizontal="center" vertical="center"/>
      <protection hidden="1"/>
    </xf>
    <xf numFmtId="0" fontId="2" fillId="2" borderId="185" xfId="0" applyFont="1" applyFill="1" applyBorder="1" applyAlignment="1" applyProtection="1">
      <alignment horizontal="center" vertical="center"/>
      <protection locked="0"/>
    </xf>
    <xf numFmtId="43" fontId="11" fillId="0" borderId="185" xfId="0" applyNumberFormat="1" applyFont="1" applyBorder="1" applyAlignment="1" applyProtection="1">
      <alignment horizontal="center" vertical="center"/>
      <protection hidden="1"/>
    </xf>
    <xf numFmtId="43" fontId="11" fillId="0" borderId="187" xfId="0" applyNumberFormat="1" applyFont="1" applyBorder="1" applyAlignment="1" applyProtection="1">
      <alignment horizontal="center" vertical="center"/>
      <protection hidden="1"/>
    </xf>
    <xf numFmtId="49" fontId="12" fillId="0" borderId="190" xfId="0" applyNumberFormat="1" applyFont="1" applyFill="1" applyBorder="1" applyAlignment="1">
      <alignment horizontal="center" vertical="center"/>
    </xf>
    <xf numFmtId="0" fontId="2" fillId="0" borderId="188" xfId="0" applyFont="1" applyFill="1" applyBorder="1" applyAlignment="1" applyProtection="1">
      <alignment horizontal="center" vertical="center"/>
      <protection locked="0"/>
    </xf>
    <xf numFmtId="0" fontId="15" fillId="0" borderId="191" xfId="0" applyFont="1" applyFill="1" applyBorder="1" applyAlignment="1" applyProtection="1">
      <alignment horizontal="center" vertical="center"/>
      <protection hidden="1"/>
    </xf>
    <xf numFmtId="0" fontId="2" fillId="0" borderId="192" xfId="0" applyFont="1" applyFill="1" applyBorder="1" applyProtection="1">
      <protection locked="0"/>
    </xf>
    <xf numFmtId="43" fontId="9" fillId="0" borderId="192" xfId="0" applyNumberFormat="1" applyFont="1" applyFill="1" applyBorder="1" applyAlignment="1" applyProtection="1">
      <alignment horizontal="center" vertical="center"/>
      <protection hidden="1"/>
    </xf>
    <xf numFmtId="43" fontId="7" fillId="0" borderId="192" xfId="0" applyNumberFormat="1" applyFont="1" applyFill="1" applyBorder="1" applyAlignment="1">
      <alignment horizontal="center" vertical="center"/>
    </xf>
    <xf numFmtId="43" fontId="6" fillId="0" borderId="192" xfId="1" applyFont="1" applyFill="1" applyBorder="1" applyAlignment="1" applyProtection="1">
      <alignment horizontal="center" vertical="center"/>
      <protection locked="0"/>
    </xf>
    <xf numFmtId="0" fontId="2" fillId="0" borderId="192" xfId="0" applyFont="1" applyFill="1" applyBorder="1" applyAlignment="1" applyProtection="1">
      <alignment horizontal="center" vertical="center"/>
      <protection locked="0"/>
    </xf>
    <xf numFmtId="43" fontId="6" fillId="0" borderId="192" xfId="0" applyNumberFormat="1" applyFont="1" applyFill="1" applyBorder="1" applyAlignment="1" applyProtection="1">
      <alignment horizontal="center" vertical="center"/>
      <protection hidden="1"/>
    </xf>
    <xf numFmtId="43" fontId="11" fillId="0" borderId="192" xfId="0" applyNumberFormat="1" applyFont="1" applyFill="1" applyBorder="1" applyAlignment="1" applyProtection="1">
      <alignment horizontal="center" vertical="center"/>
      <protection hidden="1"/>
    </xf>
    <xf numFmtId="43" fontId="11" fillId="0" borderId="195" xfId="0" applyNumberFormat="1" applyFont="1" applyFill="1" applyBorder="1" applyAlignment="1" applyProtection="1">
      <alignment horizontal="center" vertical="center"/>
      <protection hidden="1"/>
    </xf>
    <xf numFmtId="0" fontId="7" fillId="0" borderId="192" xfId="0" applyFont="1" applyFill="1" applyBorder="1" applyProtection="1">
      <protection locked="0"/>
    </xf>
    <xf numFmtId="0" fontId="7" fillId="0" borderId="193" xfId="0" applyFont="1" applyFill="1" applyBorder="1" applyProtection="1">
      <protection locked="0"/>
    </xf>
    <xf numFmtId="43" fontId="6" fillId="0" borderId="193" xfId="0" applyNumberFormat="1" applyFont="1" applyFill="1" applyBorder="1" applyAlignment="1" applyProtection="1">
      <alignment horizontal="center" vertical="center"/>
      <protection hidden="1"/>
    </xf>
    <xf numFmtId="0" fontId="6" fillId="0" borderId="194" xfId="0" applyFont="1" applyFill="1" applyBorder="1" applyAlignment="1" applyProtection="1">
      <alignment horizontal="center" vertical="center"/>
      <protection hidden="1"/>
    </xf>
    <xf numFmtId="49" fontId="12" fillId="0" borderId="6" xfId="0" applyNumberFormat="1" applyFont="1" applyBorder="1" applyAlignment="1">
      <alignment horizontal="center" vertical="center"/>
    </xf>
    <xf numFmtId="0" fontId="2" fillId="0" borderId="102" xfId="0" applyFont="1" applyBorder="1"/>
    <xf numFmtId="0" fontId="15" fillId="0" borderId="192" xfId="0" applyFont="1" applyFill="1" applyBorder="1" applyAlignment="1" applyProtection="1">
      <alignment horizontal="center" vertical="center"/>
      <protection hidden="1"/>
    </xf>
    <xf numFmtId="0" fontId="2" fillId="0" borderId="191" xfId="0" applyFont="1" applyFill="1" applyBorder="1" applyProtection="1">
      <protection locked="0"/>
    </xf>
    <xf numFmtId="43" fontId="9" fillId="0" borderId="191" xfId="0" applyNumberFormat="1" applyFont="1" applyFill="1" applyBorder="1" applyAlignment="1">
      <alignment horizontal="center" vertical="center"/>
    </xf>
    <xf numFmtId="43" fontId="7" fillId="0" borderId="191" xfId="0" applyNumberFormat="1" applyFont="1" applyFill="1" applyBorder="1" applyAlignment="1">
      <alignment horizontal="center" vertical="center"/>
    </xf>
    <xf numFmtId="43" fontId="6" fillId="0" borderId="191" xfId="1" applyFont="1" applyFill="1" applyBorder="1" applyAlignment="1" applyProtection="1">
      <alignment horizontal="center" vertical="center"/>
      <protection locked="0"/>
    </xf>
    <xf numFmtId="0" fontId="2" fillId="0" borderId="191" xfId="0" applyFont="1" applyFill="1" applyBorder="1" applyAlignment="1" applyProtection="1">
      <alignment horizontal="center" vertical="center"/>
      <protection locked="0"/>
    </xf>
    <xf numFmtId="43" fontId="6" fillId="0" borderId="191" xfId="0" applyNumberFormat="1" applyFont="1" applyFill="1" applyBorder="1" applyAlignment="1">
      <alignment horizontal="center" vertical="center"/>
    </xf>
    <xf numFmtId="43" fontId="6" fillId="0" borderId="193" xfId="0" applyNumberFormat="1" applyFont="1" applyBorder="1" applyAlignment="1">
      <alignment horizontal="center" vertical="center"/>
    </xf>
    <xf numFmtId="0" fontId="6" fillId="0" borderId="194" xfId="0" applyFont="1" applyBorder="1" applyAlignment="1">
      <alignment horizontal="center" vertical="center"/>
    </xf>
    <xf numFmtId="43" fontId="11" fillId="0" borderId="191" xfId="0" applyNumberFormat="1" applyFont="1" applyBorder="1" applyAlignment="1">
      <alignment horizontal="center" vertical="center"/>
    </xf>
    <xf numFmtId="43" fontId="11" fillId="0" borderId="189" xfId="0" applyNumberFormat="1" applyFont="1" applyBorder="1" applyAlignment="1">
      <alignment horizontal="center" vertical="center"/>
    </xf>
    <xf numFmtId="43" fontId="11" fillId="0" borderId="175" xfId="0" applyNumberFormat="1" applyFont="1" applyBorder="1" applyAlignment="1">
      <alignment horizontal="center" vertical="center"/>
    </xf>
    <xf numFmtId="43" fontId="11" fillId="0" borderId="177" xfId="0" applyNumberFormat="1" applyFont="1" applyBorder="1" applyAlignment="1">
      <alignment horizontal="center" vertical="center"/>
    </xf>
    <xf numFmtId="43" fontId="11" fillId="0" borderId="178" xfId="0" applyNumberFormat="1" applyFont="1" applyBorder="1" applyAlignment="1">
      <alignment horizontal="center" vertical="center"/>
    </xf>
    <xf numFmtId="43" fontId="11" fillId="0" borderId="179" xfId="0" applyNumberFormat="1" applyFont="1" applyBorder="1" applyAlignment="1">
      <alignment horizontal="center" vertical="center"/>
    </xf>
    <xf numFmtId="49" fontId="12" fillId="0" borderId="196" xfId="0" applyNumberFormat="1" applyFont="1" applyBorder="1" applyAlignment="1">
      <alignment horizontal="center" vertical="center"/>
    </xf>
    <xf numFmtId="43" fontId="11" fillId="0" borderId="180" xfId="0" applyNumberFormat="1" applyFont="1" applyBorder="1" applyAlignment="1">
      <alignment horizontal="center" vertical="center"/>
    </xf>
    <xf numFmtId="49" fontId="12" fillId="0" borderId="197" xfId="0" applyNumberFormat="1" applyFont="1" applyBorder="1" applyAlignment="1">
      <alignment horizontal="center" vertical="center"/>
    </xf>
    <xf numFmtId="43" fontId="9" fillId="0" borderId="184" xfId="0" applyNumberFormat="1" applyFont="1" applyBorder="1" applyAlignment="1">
      <alignment horizontal="center" vertical="center"/>
    </xf>
    <xf numFmtId="43" fontId="6" fillId="0" borderId="184" xfId="0" applyNumberFormat="1" applyFont="1" applyBorder="1" applyAlignment="1">
      <alignment horizontal="center" vertical="center"/>
    </xf>
    <xf numFmtId="43" fontId="11" fillId="0" borderId="185" xfId="0" applyNumberFormat="1" applyFont="1" applyBorder="1" applyAlignment="1">
      <alignment horizontal="center" vertical="center"/>
    </xf>
    <xf numFmtId="43" fontId="11" fillId="0" borderId="187" xfId="0" applyNumberFormat="1" applyFont="1" applyBorder="1" applyAlignment="1">
      <alignment horizontal="center" vertical="center"/>
    </xf>
    <xf numFmtId="0" fontId="2" fillId="0" borderId="165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vertical="center"/>
      <protection locked="0"/>
    </xf>
    <xf numFmtId="43" fontId="2" fillId="0" borderId="0" xfId="1" applyFont="1"/>
    <xf numFmtId="0" fontId="0" fillId="3" borderId="0" xfId="0" applyFill="1"/>
    <xf numFmtId="0" fontId="0" fillId="3" borderId="0" xfId="0" applyFill="1" applyAlignment="1">
      <alignment vertical="center"/>
    </xf>
    <xf numFmtId="0" fontId="0" fillId="6" borderId="0" xfId="0" applyFill="1"/>
    <xf numFmtId="0" fontId="27" fillId="6" borderId="0" xfId="0" applyFont="1" applyFill="1" applyAlignment="1" applyProtection="1">
      <alignment horizontal="center" vertical="center"/>
      <protection locked="0" hidden="1"/>
    </xf>
    <xf numFmtId="0" fontId="19" fillId="6" borderId="0" xfId="0" applyFont="1" applyFill="1" applyBorder="1" applyAlignment="1">
      <alignment horizontal="center" vertical="center"/>
    </xf>
    <xf numFmtId="0" fontId="25" fillId="6" borderId="0" xfId="0" applyFont="1" applyFill="1" applyAlignment="1" applyProtection="1">
      <alignment horizontal="center" vertical="center"/>
      <protection locked="0" hidden="1"/>
    </xf>
    <xf numFmtId="0" fontId="28" fillId="6" borderId="0" xfId="0" applyFont="1" applyFill="1" applyAlignment="1" applyProtection="1">
      <alignment horizontal="center" vertical="center"/>
      <protection locked="0" hidden="1"/>
    </xf>
    <xf numFmtId="0" fontId="19" fillId="6" borderId="200" xfId="0" applyFont="1" applyFill="1" applyBorder="1" applyAlignment="1">
      <alignment horizontal="center" vertical="center"/>
    </xf>
    <xf numFmtId="0" fontId="19" fillId="6" borderId="201" xfId="0" applyFont="1" applyFill="1" applyBorder="1" applyAlignment="1">
      <alignment horizontal="center" vertical="center"/>
    </xf>
    <xf numFmtId="0" fontId="19" fillId="6" borderId="202" xfId="0" applyFont="1" applyFill="1" applyBorder="1" applyAlignment="1">
      <alignment horizontal="center" vertical="center"/>
    </xf>
    <xf numFmtId="0" fontId="19" fillId="6" borderId="203" xfId="0" applyFont="1" applyFill="1" applyBorder="1" applyAlignment="1">
      <alignment horizontal="center" vertical="center"/>
    </xf>
    <xf numFmtId="0" fontId="19" fillId="6" borderId="204" xfId="0" applyFont="1" applyFill="1" applyBorder="1" applyAlignment="1">
      <alignment horizontal="center" vertical="center"/>
    </xf>
    <xf numFmtId="0" fontId="19" fillId="6" borderId="205" xfId="0" applyFont="1" applyFill="1" applyBorder="1" applyAlignment="1">
      <alignment horizontal="center" vertical="center"/>
    </xf>
    <xf numFmtId="0" fontId="24" fillId="6" borderId="200" xfId="0" applyFont="1" applyFill="1" applyBorder="1" applyAlignment="1">
      <alignment horizontal="center" vertical="center"/>
    </xf>
    <xf numFmtId="0" fontId="24" fillId="6" borderId="201" xfId="0" applyFont="1" applyFill="1" applyBorder="1" applyAlignment="1">
      <alignment horizontal="center" vertical="center"/>
    </xf>
    <xf numFmtId="0" fontId="24" fillId="6" borderId="202" xfId="0" applyFont="1" applyFill="1" applyBorder="1" applyAlignment="1">
      <alignment horizontal="center" vertical="center"/>
    </xf>
    <xf numFmtId="0" fontId="24" fillId="6" borderId="203" xfId="0" applyFont="1" applyFill="1" applyBorder="1" applyAlignment="1">
      <alignment horizontal="center" vertical="center"/>
    </xf>
    <xf numFmtId="0" fontId="24" fillId="6" borderId="204" xfId="0" applyFont="1" applyFill="1" applyBorder="1" applyAlignment="1">
      <alignment horizontal="center" vertical="center"/>
    </xf>
    <xf numFmtId="0" fontId="24" fillId="6" borderId="205" xfId="0" applyFont="1" applyFill="1" applyBorder="1" applyAlignment="1">
      <alignment horizontal="center" vertical="center"/>
    </xf>
    <xf numFmtId="0" fontId="20" fillId="6" borderId="206" xfId="0" applyFont="1" applyFill="1" applyBorder="1" applyAlignment="1">
      <alignment horizontal="center" vertical="center"/>
    </xf>
    <xf numFmtId="0" fontId="20" fillId="6" borderId="207" xfId="0" applyFont="1" applyFill="1" applyBorder="1" applyAlignment="1">
      <alignment horizontal="center" vertical="center"/>
    </xf>
    <xf numFmtId="0" fontId="2" fillId="4" borderId="139" xfId="0" applyFont="1" applyFill="1" applyBorder="1" applyAlignment="1" applyProtection="1">
      <alignment horizontal="center" vertical="center"/>
      <protection locked="0"/>
    </xf>
    <xf numFmtId="0" fontId="2" fillId="4" borderId="140" xfId="0" applyFont="1" applyFill="1" applyBorder="1" applyAlignment="1" applyProtection="1">
      <alignment horizontal="center" vertical="center"/>
      <protection locked="0"/>
    </xf>
    <xf numFmtId="0" fontId="2" fillId="4" borderId="141" xfId="0" applyFont="1" applyFill="1" applyBorder="1" applyAlignment="1" applyProtection="1">
      <alignment horizontal="center" vertical="center"/>
      <protection locked="0"/>
    </xf>
    <xf numFmtId="49" fontId="21" fillId="4" borderId="139" xfId="0" applyNumberFormat="1" applyFont="1" applyFill="1" applyBorder="1" applyAlignment="1" applyProtection="1">
      <alignment horizontal="center" vertical="center"/>
      <protection locked="0"/>
    </xf>
    <xf numFmtId="49" fontId="21" fillId="4" borderId="140" xfId="0" applyNumberFormat="1" applyFont="1" applyFill="1" applyBorder="1" applyAlignment="1" applyProtection="1">
      <alignment horizontal="center" vertical="center"/>
      <protection locked="0"/>
    </xf>
    <xf numFmtId="49" fontId="21" fillId="4" borderId="141" xfId="0" applyNumberFormat="1" applyFont="1" applyFill="1" applyBorder="1" applyAlignment="1" applyProtection="1">
      <alignment horizontal="center" vertical="center"/>
      <protection locked="0"/>
    </xf>
    <xf numFmtId="0" fontId="2" fillId="5" borderId="50" xfId="0" applyFont="1" applyFill="1" applyBorder="1" applyAlignment="1" applyProtection="1">
      <alignment horizontal="center" vertical="center"/>
      <protection locked="0"/>
    </xf>
    <xf numFmtId="0" fontId="2" fillId="5" borderId="5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59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1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162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7" xfId="0" applyFont="1" applyBorder="1" applyAlignment="1">
      <alignment horizontal="center" vertical="center" wrapText="1"/>
    </xf>
    <xf numFmtId="0" fontId="9" fillId="0" borderId="188" xfId="0" applyFont="1" applyBorder="1" applyAlignment="1" applyProtection="1">
      <alignment horizontal="center" vertical="center"/>
      <protection hidden="1"/>
    </xf>
    <xf numFmtId="0" fontId="9" fillId="0" borderId="189" xfId="0" applyFont="1" applyBorder="1" applyAlignment="1" applyProtection="1">
      <alignment horizontal="center" vertical="center"/>
      <protection hidden="1"/>
    </xf>
    <xf numFmtId="0" fontId="2" fillId="0" borderId="188" xfId="0" applyFont="1" applyBorder="1" applyAlignment="1" applyProtection="1">
      <alignment horizontal="center" vertical="center"/>
      <protection hidden="1"/>
    </xf>
    <xf numFmtId="0" fontId="2" fillId="0" borderId="189" xfId="0" applyFont="1" applyBorder="1" applyAlignment="1" applyProtection="1">
      <alignment horizontal="center" vertical="center"/>
      <protection hidden="1"/>
    </xf>
    <xf numFmtId="43" fontId="6" fillId="0" borderId="68" xfId="0" applyNumberFormat="1" applyFont="1" applyBorder="1" applyAlignment="1" applyProtection="1">
      <alignment horizontal="center" vertical="center"/>
      <protection hidden="1"/>
    </xf>
    <xf numFmtId="0" fontId="6" fillId="0" borderId="90" xfId="0" applyFont="1" applyBorder="1" applyAlignment="1" applyProtection="1">
      <alignment horizontal="center" vertical="center"/>
      <protection hidden="1"/>
    </xf>
    <xf numFmtId="43" fontId="6" fillId="0" borderId="41" xfId="0" applyNumberFormat="1" applyFont="1" applyBorder="1" applyAlignment="1" applyProtection="1">
      <alignment horizontal="center" vertical="center"/>
      <protection hidden="1"/>
    </xf>
    <xf numFmtId="0" fontId="6" fillId="0" borderId="54" xfId="0" applyFont="1" applyBorder="1" applyAlignment="1" applyProtection="1">
      <alignment horizontal="center" vertical="center"/>
      <protection hidden="1"/>
    </xf>
    <xf numFmtId="43" fontId="6" fillId="0" borderId="193" xfId="0" applyNumberFormat="1" applyFont="1" applyFill="1" applyBorder="1" applyAlignment="1" applyProtection="1">
      <alignment horizontal="center" vertical="center"/>
      <protection hidden="1"/>
    </xf>
    <xf numFmtId="43" fontId="6" fillId="0" borderId="194" xfId="0" applyNumberFormat="1" applyFont="1" applyFill="1" applyBorder="1" applyAlignment="1" applyProtection="1">
      <alignment horizontal="center" vertical="center"/>
      <protection hidden="1"/>
    </xf>
    <xf numFmtId="43" fontId="6" fillId="0" borderId="43" xfId="0" applyNumberFormat="1" applyFont="1" applyBorder="1" applyAlignment="1" applyProtection="1">
      <alignment horizontal="center" vertical="center"/>
      <protection hidden="1"/>
    </xf>
    <xf numFmtId="0" fontId="6" fillId="0" borderId="40" xfId="0" applyFont="1" applyBorder="1" applyAlignment="1" applyProtection="1">
      <alignment horizontal="center" vertical="center"/>
      <protection hidden="1"/>
    </xf>
    <xf numFmtId="43" fontId="6" fillId="0" borderId="61" xfId="0" applyNumberFormat="1" applyFont="1" applyBorder="1" applyAlignment="1" applyProtection="1">
      <alignment horizontal="center" vertical="center"/>
      <protection hidden="1"/>
    </xf>
    <xf numFmtId="0" fontId="6" fillId="0" borderId="62" xfId="0" applyFont="1" applyBorder="1" applyAlignment="1" applyProtection="1">
      <alignment horizontal="center" vertical="center"/>
      <protection hidden="1"/>
    </xf>
    <xf numFmtId="0" fontId="12" fillId="0" borderId="166" xfId="0" applyFont="1" applyBorder="1" applyAlignment="1">
      <alignment horizontal="center" vertical="center"/>
    </xf>
    <xf numFmtId="0" fontId="12" fillId="0" borderId="170" xfId="0" applyFont="1" applyBorder="1" applyAlignment="1">
      <alignment horizontal="center" vertical="center"/>
    </xf>
    <xf numFmtId="0" fontId="9" fillId="0" borderId="168" xfId="0" applyFont="1" applyBorder="1" applyAlignment="1">
      <alignment horizontal="center" vertical="center" textRotation="90"/>
    </xf>
    <xf numFmtId="0" fontId="9" fillId="0" borderId="48" xfId="0" applyFont="1" applyBorder="1" applyAlignment="1">
      <alignment horizontal="center" vertical="center" textRotation="90"/>
    </xf>
    <xf numFmtId="0" fontId="9" fillId="0" borderId="49" xfId="0" applyFont="1" applyBorder="1" applyAlignment="1">
      <alignment horizontal="center" vertical="center" textRotation="90"/>
    </xf>
    <xf numFmtId="0" fontId="6" fillId="0" borderId="168" xfId="0" applyFont="1" applyBorder="1" applyAlignment="1">
      <alignment horizontal="center" vertical="center" textRotation="90"/>
    </xf>
    <xf numFmtId="0" fontId="6" fillId="0" borderId="48" xfId="0" applyFont="1" applyBorder="1" applyAlignment="1">
      <alignment horizontal="center" vertical="center" textRotation="90"/>
    </xf>
    <xf numFmtId="0" fontId="6" fillId="0" borderId="49" xfId="0" applyFont="1" applyBorder="1" applyAlignment="1">
      <alignment horizontal="center" vertical="center" textRotation="90"/>
    </xf>
    <xf numFmtId="0" fontId="2" fillId="0" borderId="16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168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6" fillId="0" borderId="167" xfId="0" applyFont="1" applyFill="1" applyBorder="1" applyAlignment="1">
      <alignment horizontal="center" vertical="center" textRotation="90" wrapText="1"/>
    </xf>
    <xf numFmtId="0" fontId="6" fillId="0" borderId="46" xfId="0" applyFont="1" applyFill="1" applyBorder="1" applyAlignment="1">
      <alignment horizontal="center" vertical="center" textRotation="90" wrapText="1"/>
    </xf>
    <xf numFmtId="0" fontId="6" fillId="0" borderId="47" xfId="0" applyFont="1" applyFill="1" applyBorder="1" applyAlignment="1">
      <alignment horizontal="center" vertical="center" textRotation="90" wrapText="1"/>
    </xf>
    <xf numFmtId="0" fontId="7" fillId="0" borderId="167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9" fillId="0" borderId="50" xfId="0" applyFont="1" applyBorder="1" applyAlignment="1">
      <alignment vertical="center" wrapText="1"/>
    </xf>
    <xf numFmtId="0" fontId="10" fillId="0" borderId="51" xfId="0" applyFont="1" applyBorder="1" applyAlignment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2" fillId="2" borderId="188" xfId="0" applyFont="1" applyFill="1" applyBorder="1" applyAlignment="1" applyProtection="1">
      <alignment horizontal="center" vertical="center"/>
      <protection locked="0"/>
    </xf>
    <xf numFmtId="0" fontId="2" fillId="2" borderId="189" xfId="0" applyFont="1" applyFill="1" applyBorder="1" applyAlignment="1" applyProtection="1">
      <alignment horizontal="center" vertical="center"/>
      <protection locked="0"/>
    </xf>
    <xf numFmtId="43" fontId="6" fillId="0" borderId="65" xfId="1" applyFont="1" applyBorder="1" applyAlignment="1">
      <alignment horizontal="center" vertical="center"/>
    </xf>
    <xf numFmtId="43" fontId="6" fillId="0" borderId="102" xfId="1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43" fontId="6" fillId="0" borderId="186" xfId="0" applyNumberFormat="1" applyFont="1" applyBorder="1" applyAlignment="1" applyProtection="1">
      <alignment horizontal="center" vertical="center"/>
      <protection hidden="1"/>
    </xf>
    <xf numFmtId="0" fontId="6" fillId="0" borderId="182" xfId="0" applyFont="1" applyBorder="1" applyAlignment="1" applyProtection="1">
      <alignment horizontal="center" vertical="center"/>
      <protection hidden="1"/>
    </xf>
    <xf numFmtId="43" fontId="6" fillId="0" borderId="42" xfId="0" applyNumberFormat="1" applyFont="1" applyBorder="1" applyAlignment="1" applyProtection="1">
      <alignment horizontal="center" vertical="center"/>
      <protection hidden="1"/>
    </xf>
    <xf numFmtId="0" fontId="6" fillId="0" borderId="56" xfId="0" applyFont="1" applyBorder="1" applyAlignment="1" applyProtection="1">
      <alignment horizontal="center" vertical="center"/>
      <protection hidden="1"/>
    </xf>
    <xf numFmtId="0" fontId="2" fillId="0" borderId="79" xfId="0" applyFont="1" applyBorder="1" applyAlignment="1">
      <alignment horizontal="center" vertical="center" textRotation="90"/>
    </xf>
    <xf numFmtId="0" fontId="2" fillId="0" borderId="80" xfId="0" applyFont="1" applyBorder="1" applyAlignment="1">
      <alignment horizontal="center" vertical="center" textRotation="90"/>
    </xf>
    <xf numFmtId="0" fontId="2" fillId="2" borderId="47" xfId="0" applyFont="1" applyFill="1" applyBorder="1" applyAlignment="1" applyProtection="1">
      <alignment horizontal="center" textRotation="45"/>
      <protection locked="0"/>
    </xf>
    <xf numFmtId="0" fontId="2" fillId="2" borderId="49" xfId="0" applyFont="1" applyFill="1" applyBorder="1" applyAlignment="1" applyProtection="1">
      <alignment horizontal="center" textRotation="45"/>
      <protection locked="0"/>
    </xf>
    <xf numFmtId="0" fontId="8" fillId="0" borderId="167" xfId="0" applyFont="1" applyBorder="1" applyAlignment="1">
      <alignment horizontal="center"/>
    </xf>
    <xf numFmtId="0" fontId="8" fillId="0" borderId="169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171" xfId="0" applyFont="1" applyBorder="1" applyAlignment="1">
      <alignment horizontal="center"/>
    </xf>
    <xf numFmtId="0" fontId="2" fillId="2" borderId="47" xfId="0" applyFont="1" applyFill="1" applyBorder="1" applyAlignment="1" applyProtection="1">
      <alignment horizontal="center" vertical="center" textRotation="45"/>
      <protection locked="0"/>
    </xf>
    <xf numFmtId="0" fontId="2" fillId="2" borderId="49" xfId="0" applyFont="1" applyFill="1" applyBorder="1" applyAlignment="1" applyProtection="1">
      <alignment horizontal="center" vertical="center" textRotation="45"/>
      <protection locked="0"/>
    </xf>
    <xf numFmtId="0" fontId="2" fillId="2" borderId="47" xfId="0" applyFont="1" applyFill="1" applyBorder="1" applyAlignment="1" applyProtection="1">
      <alignment horizontal="center" vertical="center" textRotation="44"/>
      <protection locked="0"/>
    </xf>
    <xf numFmtId="0" fontId="2" fillId="2" borderId="49" xfId="0" applyFont="1" applyFill="1" applyBorder="1" applyAlignment="1" applyProtection="1">
      <alignment horizontal="center" vertical="center" textRotation="44"/>
      <protection locked="0"/>
    </xf>
    <xf numFmtId="0" fontId="9" fillId="2" borderId="172" xfId="0" applyFont="1" applyFill="1" applyBorder="1" applyAlignment="1" applyProtection="1">
      <alignment horizontal="center" vertical="center"/>
      <protection locked="0"/>
    </xf>
    <xf numFmtId="0" fontId="9" fillId="2" borderId="173" xfId="0" applyFont="1" applyFill="1" applyBorder="1" applyAlignment="1" applyProtection="1">
      <alignment horizontal="center" vertical="center"/>
      <protection locked="0"/>
    </xf>
    <xf numFmtId="0" fontId="17" fillId="0" borderId="50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 textRotation="90"/>
    </xf>
    <xf numFmtId="0" fontId="9" fillId="0" borderId="68" xfId="0" applyFont="1" applyBorder="1" applyAlignment="1">
      <alignment horizontal="center" vertical="center" textRotation="90"/>
    </xf>
    <xf numFmtId="0" fontId="2" fillId="0" borderId="72" xfId="0" applyFont="1" applyBorder="1" applyAlignment="1">
      <alignment vertical="center" textRotation="90"/>
    </xf>
    <xf numFmtId="0" fontId="2" fillId="0" borderId="0" xfId="0" applyFont="1" applyBorder="1" applyAlignment="1">
      <alignment vertical="center" textRotation="90"/>
    </xf>
    <xf numFmtId="0" fontId="2" fillId="0" borderId="50" xfId="0" applyFont="1" applyBorder="1" applyAlignment="1">
      <alignment horizontal="center" vertical="top" wrapText="1"/>
    </xf>
    <xf numFmtId="0" fontId="2" fillId="0" borderId="55" xfId="0" applyFont="1" applyBorder="1" applyAlignment="1">
      <alignment horizontal="center" vertical="top"/>
    </xf>
    <xf numFmtId="0" fontId="2" fillId="0" borderId="51" xfId="0" applyFont="1" applyBorder="1" applyAlignment="1">
      <alignment horizontal="center" vertical="top"/>
    </xf>
    <xf numFmtId="0" fontId="6" fillId="0" borderId="67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/>
    </xf>
    <xf numFmtId="0" fontId="2" fillId="2" borderId="47" xfId="0" applyFont="1" applyFill="1" applyBorder="1" applyAlignment="1" applyProtection="1">
      <alignment horizontal="center"/>
      <protection locked="0"/>
    </xf>
    <xf numFmtId="0" fontId="2" fillId="2" borderId="49" xfId="0" applyFont="1" applyFill="1" applyBorder="1" applyAlignment="1" applyProtection="1">
      <alignment horizontal="center"/>
      <protection locked="0"/>
    </xf>
    <xf numFmtId="0" fontId="6" fillId="0" borderId="47" xfId="0" applyFont="1" applyBorder="1" applyAlignment="1">
      <alignment horizontal="center" wrapText="1"/>
    </xf>
    <xf numFmtId="0" fontId="6" fillId="0" borderId="49" xfId="0" applyFont="1" applyBorder="1" applyAlignment="1">
      <alignment horizontal="center"/>
    </xf>
    <xf numFmtId="0" fontId="6" fillId="0" borderId="47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 textRotation="89"/>
      <protection locked="0"/>
    </xf>
    <xf numFmtId="0" fontId="2" fillId="2" borderId="80" xfId="0" applyFont="1" applyFill="1" applyBorder="1" applyAlignment="1" applyProtection="1">
      <alignment horizontal="center" vertical="center" textRotation="89"/>
      <protection locked="0"/>
    </xf>
    <xf numFmtId="43" fontId="16" fillId="0" borderId="50" xfId="0" applyNumberFormat="1" applyFont="1" applyBorder="1" applyAlignment="1" applyProtection="1">
      <alignment horizontal="center" vertical="center"/>
      <protection hidden="1"/>
    </xf>
    <xf numFmtId="0" fontId="16" fillId="0" borderId="51" xfId="0" applyFont="1" applyBorder="1" applyAlignment="1" applyProtection="1">
      <alignment horizontal="center" vertical="center"/>
      <protection hidden="1"/>
    </xf>
    <xf numFmtId="43" fontId="18" fillId="0" borderId="50" xfId="0" applyNumberFormat="1" applyFont="1" applyBorder="1" applyAlignment="1" applyProtection="1">
      <alignment horizontal="center" vertical="center"/>
      <protection hidden="1"/>
    </xf>
    <xf numFmtId="0" fontId="18" fillId="0" borderId="51" xfId="0" applyFont="1" applyBorder="1" applyAlignment="1" applyProtection="1">
      <alignment horizontal="center" vertical="center"/>
      <protection hidden="1"/>
    </xf>
    <xf numFmtId="43" fontId="16" fillId="0" borderId="50" xfId="1" applyFont="1" applyBorder="1" applyAlignment="1" applyProtection="1">
      <alignment horizontal="center" vertical="center"/>
      <protection hidden="1"/>
    </xf>
    <xf numFmtId="43" fontId="16" fillId="0" borderId="51" xfId="1" applyFont="1" applyBorder="1" applyAlignment="1" applyProtection="1">
      <alignment horizontal="center" vertical="center"/>
      <protection hidden="1"/>
    </xf>
    <xf numFmtId="0" fontId="2" fillId="0" borderId="60" xfId="0" applyFont="1" applyBorder="1" applyAlignment="1">
      <alignment horizontal="center" vertical="center" textRotation="89"/>
    </xf>
    <xf numFmtId="0" fontId="6" fillId="0" borderId="49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43" fontId="16" fillId="0" borderId="50" xfId="0" applyNumberFormat="1" applyFont="1" applyBorder="1" applyAlignment="1" applyProtection="1">
      <alignment horizontal="center"/>
      <protection hidden="1"/>
    </xf>
    <xf numFmtId="43" fontId="16" fillId="0" borderId="51" xfId="0" applyNumberFormat="1" applyFont="1" applyBorder="1" applyAlignment="1" applyProtection="1">
      <alignment horizontal="center"/>
      <protection hidden="1"/>
    </xf>
    <xf numFmtId="0" fontId="17" fillId="0" borderId="132" xfId="0" applyFont="1" applyFill="1" applyBorder="1" applyAlignment="1">
      <alignment horizontal="center" vertical="center"/>
    </xf>
    <xf numFmtId="0" fontId="17" fillId="0" borderId="55" xfId="0" applyFont="1" applyFill="1" applyBorder="1" applyAlignment="1">
      <alignment horizontal="center" vertical="center"/>
    </xf>
    <xf numFmtId="0" fontId="17" fillId="0" borderId="51" xfId="0" applyFont="1" applyFill="1" applyBorder="1" applyAlignment="1">
      <alignment horizontal="center" vertical="center"/>
    </xf>
    <xf numFmtId="0" fontId="2" fillId="0" borderId="50" xfId="0" applyFont="1" applyBorder="1" applyAlignment="1" applyProtection="1">
      <alignment horizontal="center" vertical="center"/>
      <protection hidden="1"/>
    </xf>
    <xf numFmtId="0" fontId="2" fillId="0" borderId="55" xfId="0" applyFont="1" applyBorder="1" applyAlignment="1" applyProtection="1">
      <alignment horizontal="center" vertical="center"/>
      <protection hidden="1"/>
    </xf>
    <xf numFmtId="0" fontId="2" fillId="0" borderId="51" xfId="0" applyFont="1" applyBorder="1" applyAlignment="1" applyProtection="1">
      <alignment horizontal="center" vertical="center"/>
      <protection hidden="1"/>
    </xf>
    <xf numFmtId="43" fontId="6" fillId="0" borderId="43" xfId="0" applyNumberFormat="1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43" fontId="6" fillId="0" borderId="186" xfId="0" applyNumberFormat="1" applyFont="1" applyBorder="1" applyAlignment="1">
      <alignment horizontal="center" vertical="center"/>
    </xf>
    <xf numFmtId="0" fontId="6" fillId="0" borderId="182" xfId="0" applyFont="1" applyBorder="1" applyAlignment="1">
      <alignment horizontal="center" vertical="center"/>
    </xf>
    <xf numFmtId="43" fontId="6" fillId="0" borderId="41" xfId="0" applyNumberFormat="1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43" fontId="6" fillId="0" borderId="61" xfId="0" applyNumberFormat="1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43" fontId="6" fillId="0" borderId="68" xfId="0" applyNumberFormat="1" applyFont="1" applyBorder="1" applyAlignment="1">
      <alignment horizontal="center" vertical="center"/>
    </xf>
    <xf numFmtId="0" fontId="6" fillId="0" borderId="90" xfId="0" applyFont="1" applyBorder="1" applyAlignment="1">
      <alignment horizontal="center" vertical="center"/>
    </xf>
    <xf numFmtId="43" fontId="6" fillId="0" borderId="42" xfId="0" applyNumberFormat="1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15" fillId="2" borderId="50" xfId="0" applyFont="1" applyFill="1" applyBorder="1" applyAlignment="1" applyProtection="1">
      <alignment horizontal="center" vertical="center"/>
      <protection locked="0"/>
    </xf>
    <xf numFmtId="0" fontId="15" fillId="2" borderId="51" xfId="0" applyFont="1" applyFill="1" applyBorder="1" applyAlignment="1" applyProtection="1">
      <alignment horizontal="center" vertical="center"/>
      <protection locked="0"/>
    </xf>
    <xf numFmtId="0" fontId="2" fillId="0" borderId="188" xfId="0" applyFont="1" applyBorder="1" applyAlignment="1">
      <alignment horizontal="center" vertical="center"/>
    </xf>
    <xf numFmtId="0" fontId="2" fillId="0" borderId="189" xfId="0" applyFont="1" applyBorder="1" applyAlignment="1">
      <alignment horizontal="center" vertical="center"/>
    </xf>
    <xf numFmtId="0" fontId="2" fillId="0" borderId="198" xfId="0" applyFont="1" applyBorder="1" applyAlignment="1">
      <alignment horizontal="center" vertical="center"/>
    </xf>
    <xf numFmtId="0" fontId="2" fillId="0" borderId="199" xfId="0" applyFont="1" applyBorder="1" applyAlignment="1">
      <alignment horizontal="center" vertical="center"/>
    </xf>
    <xf numFmtId="43" fontId="16" fillId="0" borderId="66" xfId="1" applyFont="1" applyBorder="1" applyAlignment="1">
      <alignment horizontal="center" vertical="center"/>
    </xf>
    <xf numFmtId="43" fontId="16" fillId="0" borderId="102" xfId="1" applyFont="1" applyBorder="1" applyAlignment="1">
      <alignment horizontal="center" vertical="center"/>
    </xf>
    <xf numFmtId="43" fontId="16" fillId="0" borderId="65" xfId="0" applyNumberFormat="1" applyFont="1" applyBorder="1" applyAlignment="1">
      <alignment horizontal="center"/>
    </xf>
    <xf numFmtId="43" fontId="16" fillId="0" borderId="102" xfId="0" applyNumberFormat="1" applyFont="1" applyBorder="1" applyAlignment="1">
      <alignment horizontal="center"/>
    </xf>
    <xf numFmtId="43" fontId="16" fillId="0" borderId="65" xfId="0" applyNumberFormat="1" applyFont="1" applyBorder="1" applyAlignment="1">
      <alignment horizontal="center" vertical="center"/>
    </xf>
    <xf numFmtId="0" fontId="16" fillId="0" borderId="102" xfId="0" applyFont="1" applyBorder="1" applyAlignment="1">
      <alignment horizontal="center" vertical="center"/>
    </xf>
    <xf numFmtId="43" fontId="18" fillId="0" borderId="65" xfId="0" applyNumberFormat="1" applyFont="1" applyBorder="1" applyAlignment="1">
      <alignment horizontal="center" vertical="center"/>
    </xf>
    <xf numFmtId="0" fontId="18" fillId="0" borderId="102" xfId="0" applyFont="1" applyBorder="1" applyAlignment="1">
      <alignment horizontal="center" vertical="center"/>
    </xf>
    <xf numFmtId="0" fontId="2" fillId="2" borderId="117" xfId="0" applyFont="1" applyFill="1" applyBorder="1" applyAlignment="1" applyProtection="1">
      <alignment horizontal="center" vertical="center" textRotation="89"/>
      <protection locked="0"/>
    </xf>
    <xf numFmtId="0" fontId="2" fillId="0" borderId="116" xfId="0" applyFont="1" applyBorder="1" applyAlignment="1">
      <alignment vertical="center" textRotation="90"/>
    </xf>
    <xf numFmtId="0" fontId="2" fillId="0" borderId="119" xfId="0" applyFont="1" applyBorder="1" applyAlignment="1">
      <alignment vertical="center" textRotation="90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Feuil2!A1"/><Relationship Id="rId13" Type="http://schemas.openxmlformats.org/officeDocument/2006/relationships/image" Target="../media/image8.jpeg"/><Relationship Id="rId3" Type="http://schemas.openxmlformats.org/officeDocument/2006/relationships/hyperlink" Target="#rensaignement!A1"/><Relationship Id="rId7" Type="http://schemas.openxmlformats.org/officeDocument/2006/relationships/image" Target="../media/image4.jpeg"/><Relationship Id="rId12" Type="http://schemas.openxmlformats.org/officeDocument/2006/relationships/image" Target="../media/image7.jpeg"/><Relationship Id="rId2" Type="http://schemas.openxmlformats.org/officeDocument/2006/relationships/image" Target="../media/image1.png"/><Relationship Id="rId1" Type="http://schemas.openxmlformats.org/officeDocument/2006/relationships/hyperlink" Target="#Base!A1"/><Relationship Id="rId6" Type="http://schemas.openxmlformats.org/officeDocument/2006/relationships/image" Target="../media/image3.jpeg"/><Relationship Id="rId11" Type="http://schemas.openxmlformats.org/officeDocument/2006/relationships/image" Target="../media/image6.jpeg"/><Relationship Id="rId5" Type="http://schemas.openxmlformats.org/officeDocument/2006/relationships/hyperlink" Target="#'Page 1'!A1"/><Relationship Id="rId10" Type="http://schemas.openxmlformats.org/officeDocument/2006/relationships/hyperlink" Target="#Feuil4!A1"/><Relationship Id="rId4" Type="http://schemas.openxmlformats.org/officeDocument/2006/relationships/image" Target="../media/image2.jpeg"/><Relationship Id="rId9" Type="http://schemas.openxmlformats.org/officeDocument/2006/relationships/image" Target="../media/image5.jpeg"/><Relationship Id="rId14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hyperlink" Target="#Feuil1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hyperlink" Target="#Feuil1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hyperlink" Target="#Feuil1!A1"/><Relationship Id="rId1" Type="http://schemas.openxmlformats.org/officeDocument/2006/relationships/hyperlink" Target="#'Page 2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hyperlink" Target="#Feuil1!A1"/><Relationship Id="rId1" Type="http://schemas.openxmlformats.org/officeDocument/2006/relationships/hyperlink" Target="#'Page 1'!A1"/><Relationship Id="rId4" Type="http://schemas.openxmlformats.org/officeDocument/2006/relationships/image" Target="../media/image1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hyperlink" Target="#Feuil1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hyperlink" Target="#Feuil1!A1"/><Relationship Id="rId1" Type="http://schemas.openxmlformats.org/officeDocument/2006/relationships/hyperlink" Target="#Feuil3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hyperlink" Target="#Feuil1!A1"/><Relationship Id="rId1" Type="http://schemas.openxmlformats.org/officeDocument/2006/relationships/hyperlink" Target="#Feuil2!A1"/><Relationship Id="rId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266700</xdr:colOff>
      <xdr:row>13</xdr:row>
      <xdr:rowOff>57150</xdr:rowOff>
    </xdr:from>
    <xdr:to>
      <xdr:col>10</xdr:col>
      <xdr:colOff>552450</xdr:colOff>
      <xdr:row>19</xdr:row>
      <xdr:rowOff>133350</xdr:rowOff>
    </xdr:to>
    <xdr:pic>
      <xdr:nvPicPr>
        <xdr:cNvPr id="3" name="Image 2" descr="taux-horaire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6475" y="3124200"/>
          <a:ext cx="1809750" cy="1314450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292929"/>
          </a:solidFill>
          <a:miter lim="800000"/>
        </a:ln>
        <a:effectLst>
          <a:reflection blurRad="12700" stA="28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>
          <a:bevelT h="38100"/>
          <a:contourClr>
            <a:srgbClr val="C0C0C0"/>
          </a:contourClr>
        </a:sp3d>
      </xdr:spPr>
    </xdr:pic>
    <xdr:clientData/>
  </xdr:twoCellAnchor>
  <xdr:twoCellAnchor editAs="oneCell">
    <xdr:from>
      <xdr:col>6</xdr:col>
      <xdr:colOff>352425</xdr:colOff>
      <xdr:row>13</xdr:row>
      <xdr:rowOff>38100</xdr:rowOff>
    </xdr:from>
    <xdr:to>
      <xdr:col>8</xdr:col>
      <xdr:colOff>152400</xdr:colOff>
      <xdr:row>19</xdr:row>
      <xdr:rowOff>123825</xdr:rowOff>
    </xdr:to>
    <xdr:pic>
      <xdr:nvPicPr>
        <xdr:cNvPr id="5" name="Image 4" descr="téléchargement (1).jpg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648200" y="3105150"/>
          <a:ext cx="1323975" cy="132397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0</xdr:colOff>
      <xdr:row>13</xdr:row>
      <xdr:rowOff>9525</xdr:rowOff>
    </xdr:from>
    <xdr:to>
      <xdr:col>3</xdr:col>
      <xdr:colOff>150225</xdr:colOff>
      <xdr:row>19</xdr:row>
      <xdr:rowOff>31275</xdr:rowOff>
    </xdr:to>
    <xdr:pic>
      <xdr:nvPicPr>
        <xdr:cNvPr id="6" name="Image 5" descr="images (1).jpg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3076575"/>
          <a:ext cx="2160000" cy="126000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3</xdr:col>
      <xdr:colOff>9524</xdr:colOff>
      <xdr:row>0</xdr:row>
      <xdr:rowOff>1</xdr:rowOff>
    </xdr:from>
    <xdr:to>
      <xdr:col>11</xdr:col>
      <xdr:colOff>85725</xdr:colOff>
      <xdr:row>6</xdr:row>
      <xdr:rowOff>171450</xdr:rowOff>
    </xdr:to>
    <xdr:pic>
      <xdr:nvPicPr>
        <xdr:cNvPr id="7" name="Image 6" descr="le-livre-de-paie-1200x675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19299" y="1"/>
          <a:ext cx="6172201" cy="1504949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361950</xdr:colOff>
      <xdr:row>13</xdr:row>
      <xdr:rowOff>3</xdr:rowOff>
    </xdr:from>
    <xdr:to>
      <xdr:col>6</xdr:col>
      <xdr:colOff>235950</xdr:colOff>
      <xdr:row>19</xdr:row>
      <xdr:rowOff>47045</xdr:rowOff>
    </xdr:to>
    <xdr:pic>
      <xdr:nvPicPr>
        <xdr:cNvPr id="8" name="Image 7" descr="t2476j3u-1920.jpg">
          <a:hlinkClick xmlns:r="http://schemas.openxmlformats.org/officeDocument/2006/relationships" r:id="rId8"/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371725" y="3067053"/>
          <a:ext cx="2160000" cy="1285292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10</xdr:col>
      <xdr:colOff>47625</xdr:colOff>
      <xdr:row>9</xdr:row>
      <xdr:rowOff>152401</xdr:rowOff>
    </xdr:from>
    <xdr:to>
      <xdr:col>11</xdr:col>
      <xdr:colOff>638175</xdr:colOff>
      <xdr:row>11</xdr:row>
      <xdr:rowOff>190500</xdr:rowOff>
    </xdr:to>
    <xdr:pic>
      <xdr:nvPicPr>
        <xdr:cNvPr id="9" name="Image 8" descr="images (3).jpg">
          <a:hlinkClick xmlns:r="http://schemas.openxmlformats.org/officeDocument/2006/relationships" r:id="rId10"/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7391400" y="2314576"/>
          <a:ext cx="1352550" cy="7429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38100</xdr:colOff>
      <xdr:row>7</xdr:row>
      <xdr:rowOff>19050</xdr:rowOff>
    </xdr:to>
    <xdr:pic>
      <xdr:nvPicPr>
        <xdr:cNvPr id="10" name="Image 9" descr="131930118_678721222815211_6948607978012505910_o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2047875" cy="155257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3</xdr:col>
      <xdr:colOff>571500</xdr:colOff>
      <xdr:row>9</xdr:row>
      <xdr:rowOff>28575</xdr:rowOff>
    </xdr:from>
    <xdr:to>
      <xdr:col>5</xdr:col>
      <xdr:colOff>761999</xdr:colOff>
      <xdr:row>10</xdr:row>
      <xdr:rowOff>6477</xdr:rowOff>
    </xdr:to>
    <xdr:sp macro="" textlink="">
      <xdr:nvSpPr>
        <xdr:cNvPr id="12" name="Organigramme : Terminateur 11"/>
        <xdr:cNvSpPr/>
      </xdr:nvSpPr>
      <xdr:spPr>
        <a:xfrm>
          <a:off x="2581275" y="2190750"/>
          <a:ext cx="1714499" cy="301752"/>
        </a:xfrm>
        <a:prstGeom prst="flowChartTerminator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fr-FR" sz="11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mois38200@gmail,com</a:t>
          </a:r>
        </a:p>
      </xdr:txBody>
    </xdr:sp>
    <xdr:clientData/>
  </xdr:twoCellAnchor>
  <xdr:twoCellAnchor editAs="oneCell">
    <xdr:from>
      <xdr:col>11</xdr:col>
      <xdr:colOff>47625</xdr:colOff>
      <xdr:row>0</xdr:row>
      <xdr:rowOff>28576</xdr:rowOff>
    </xdr:from>
    <xdr:to>
      <xdr:col>13</xdr:col>
      <xdr:colOff>733425</xdr:colOff>
      <xdr:row>6</xdr:row>
      <xdr:rowOff>180975</xdr:rowOff>
    </xdr:to>
    <xdr:pic>
      <xdr:nvPicPr>
        <xdr:cNvPr id="13" name="Image 12" descr="66478889_2240682932909957_5789396652632571904_n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153400" y="28576"/>
          <a:ext cx="2209800" cy="1485899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10</xdr:row>
      <xdr:rowOff>34494</xdr:rowOff>
    </xdr:from>
    <xdr:to>
      <xdr:col>3</xdr:col>
      <xdr:colOff>57150</xdr:colOff>
      <xdr:row>12</xdr:row>
      <xdr:rowOff>53544</xdr:rowOff>
    </xdr:to>
    <xdr:pic>
      <xdr:nvPicPr>
        <xdr:cNvPr id="14" name="Image 13" descr="82667602_1222537624604667_2592405890082537472_o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00025" y="2520519"/>
          <a:ext cx="1866900" cy="600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</xdr:colOff>
      <xdr:row>0</xdr:row>
      <xdr:rowOff>123825</xdr:rowOff>
    </xdr:from>
    <xdr:to>
      <xdr:col>8</xdr:col>
      <xdr:colOff>219075</xdr:colOff>
      <xdr:row>2</xdr:row>
      <xdr:rowOff>142875</xdr:rowOff>
    </xdr:to>
    <xdr:pic>
      <xdr:nvPicPr>
        <xdr:cNvPr id="2" name="Image 1" descr="images (2)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86550" y="123825"/>
          <a:ext cx="923925" cy="57150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514350</xdr:colOff>
      <xdr:row>0</xdr:row>
      <xdr:rowOff>9525</xdr:rowOff>
    </xdr:from>
    <xdr:to>
      <xdr:col>12</xdr:col>
      <xdr:colOff>352425</xdr:colOff>
      <xdr:row>3</xdr:row>
      <xdr:rowOff>133350</xdr:rowOff>
    </xdr:to>
    <xdr:pic>
      <xdr:nvPicPr>
        <xdr:cNvPr id="2" name="Image 1" descr="images (2)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667750" y="9525"/>
          <a:ext cx="1362075" cy="92392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190500</xdr:colOff>
      <xdr:row>0</xdr:row>
      <xdr:rowOff>0</xdr:rowOff>
    </xdr:from>
    <xdr:to>
      <xdr:col>24</xdr:col>
      <xdr:colOff>184404</xdr:colOff>
      <xdr:row>3</xdr:row>
      <xdr:rowOff>95250</xdr:rowOff>
    </xdr:to>
    <xdr:sp macro="" textlink="">
      <xdr:nvSpPr>
        <xdr:cNvPr id="2" name="Organigramme : Préparation 1">
          <a:hlinkClick xmlns:r="http://schemas.openxmlformats.org/officeDocument/2006/relationships" r:id="rId1"/>
        </xdr:cNvPr>
        <xdr:cNvSpPr/>
      </xdr:nvSpPr>
      <xdr:spPr>
        <a:xfrm>
          <a:off x="10086975" y="0"/>
          <a:ext cx="1060704" cy="323850"/>
        </a:xfrm>
        <a:prstGeom prst="flowChartPreparation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fr-FR" sz="11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Page 2</a:t>
          </a:r>
        </a:p>
      </xdr:txBody>
    </xdr:sp>
    <xdr:clientData/>
  </xdr:twoCellAnchor>
  <xdr:twoCellAnchor editAs="oneCell">
    <xdr:from>
      <xdr:col>24</xdr:col>
      <xdr:colOff>276226</xdr:colOff>
      <xdr:row>0</xdr:row>
      <xdr:rowOff>0</xdr:rowOff>
    </xdr:from>
    <xdr:to>
      <xdr:col>26</xdr:col>
      <xdr:colOff>133351</xdr:colOff>
      <xdr:row>5</xdr:row>
      <xdr:rowOff>0</xdr:rowOff>
    </xdr:to>
    <xdr:pic>
      <xdr:nvPicPr>
        <xdr:cNvPr id="3" name="Image 2" descr="images (2).jpg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239501" y="0"/>
          <a:ext cx="723900" cy="60960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19049</xdr:rowOff>
    </xdr:from>
    <xdr:to>
      <xdr:col>19</xdr:col>
      <xdr:colOff>41529</xdr:colOff>
      <xdr:row>2</xdr:row>
      <xdr:rowOff>161924</xdr:rowOff>
    </xdr:to>
    <xdr:sp macro="" textlink="">
      <xdr:nvSpPr>
        <xdr:cNvPr id="2" name="Organigramme : Préparation 1">
          <a:hlinkClick xmlns:r="http://schemas.openxmlformats.org/officeDocument/2006/relationships" r:id="rId1"/>
        </xdr:cNvPr>
        <xdr:cNvSpPr/>
      </xdr:nvSpPr>
      <xdr:spPr>
        <a:xfrm>
          <a:off x="10029825" y="19049"/>
          <a:ext cx="1060704" cy="352425"/>
        </a:xfrm>
        <a:prstGeom prst="flowChartPreparation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fr-FR" sz="11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Page 1</a:t>
          </a:r>
        </a:p>
      </xdr:txBody>
    </xdr:sp>
    <xdr:clientData/>
  </xdr:twoCellAnchor>
  <xdr:twoCellAnchor editAs="oneCell">
    <xdr:from>
      <xdr:col>19</xdr:col>
      <xdr:colOff>190500</xdr:colOff>
      <xdr:row>0</xdr:row>
      <xdr:rowOff>0</xdr:rowOff>
    </xdr:from>
    <xdr:to>
      <xdr:col>20</xdr:col>
      <xdr:colOff>460375</xdr:colOff>
      <xdr:row>1</xdr:row>
      <xdr:rowOff>174625</xdr:rowOff>
    </xdr:to>
    <xdr:pic>
      <xdr:nvPicPr>
        <xdr:cNvPr id="3" name="Image 2" descr="images (2).jpg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239500" y="0"/>
          <a:ext cx="923925" cy="48577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10</xdr:col>
      <xdr:colOff>19051</xdr:colOff>
      <xdr:row>3</xdr:row>
      <xdr:rowOff>552450</xdr:rowOff>
    </xdr:from>
    <xdr:to>
      <xdr:col>11</xdr:col>
      <xdr:colOff>0</xdr:colOff>
      <xdr:row>5</xdr:row>
      <xdr:rowOff>9525</xdr:rowOff>
    </xdr:to>
    <xdr:pic>
      <xdr:nvPicPr>
        <xdr:cNvPr id="4" name="Image 3" descr="index.jpe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343651" y="952500"/>
          <a:ext cx="561974" cy="40957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0</xdr:row>
      <xdr:rowOff>28575</xdr:rowOff>
    </xdr:from>
    <xdr:to>
      <xdr:col>13</xdr:col>
      <xdr:colOff>257175</xdr:colOff>
      <xdr:row>4</xdr:row>
      <xdr:rowOff>28575</xdr:rowOff>
    </xdr:to>
    <xdr:pic>
      <xdr:nvPicPr>
        <xdr:cNvPr id="2" name="Image 1" descr="images (2)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29800" y="28575"/>
          <a:ext cx="981075" cy="79057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190500</xdr:colOff>
      <xdr:row>0</xdr:row>
      <xdr:rowOff>0</xdr:rowOff>
    </xdr:from>
    <xdr:to>
      <xdr:col>24</xdr:col>
      <xdr:colOff>184404</xdr:colOff>
      <xdr:row>3</xdr:row>
      <xdr:rowOff>95250</xdr:rowOff>
    </xdr:to>
    <xdr:sp macro="" textlink="">
      <xdr:nvSpPr>
        <xdr:cNvPr id="2" name="Organigramme : Préparation 1">
          <a:hlinkClick xmlns:r="http://schemas.openxmlformats.org/officeDocument/2006/relationships" r:id="rId1"/>
        </xdr:cNvPr>
        <xdr:cNvSpPr/>
      </xdr:nvSpPr>
      <xdr:spPr>
        <a:xfrm>
          <a:off x="10086975" y="0"/>
          <a:ext cx="1060704" cy="323850"/>
        </a:xfrm>
        <a:prstGeom prst="flowChartPreparation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fr-FR" sz="11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Page 2</a:t>
          </a:r>
        </a:p>
      </xdr:txBody>
    </xdr:sp>
    <xdr:clientData/>
  </xdr:twoCellAnchor>
  <xdr:twoCellAnchor editAs="oneCell">
    <xdr:from>
      <xdr:col>24</xdr:col>
      <xdr:colOff>276226</xdr:colOff>
      <xdr:row>0</xdr:row>
      <xdr:rowOff>0</xdr:rowOff>
    </xdr:from>
    <xdr:to>
      <xdr:col>27</xdr:col>
      <xdr:colOff>209550</xdr:colOff>
      <xdr:row>4</xdr:row>
      <xdr:rowOff>47625</xdr:rowOff>
    </xdr:to>
    <xdr:pic>
      <xdr:nvPicPr>
        <xdr:cNvPr id="3" name="Image 2" descr="images (2).jpg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239501" y="0"/>
          <a:ext cx="809624" cy="46672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38100</xdr:rowOff>
    </xdr:from>
    <xdr:to>
      <xdr:col>19</xdr:col>
      <xdr:colOff>41529</xdr:colOff>
      <xdr:row>1</xdr:row>
      <xdr:rowOff>171450</xdr:rowOff>
    </xdr:to>
    <xdr:sp macro="" textlink="">
      <xdr:nvSpPr>
        <xdr:cNvPr id="2" name="Organigramme : Préparation 1">
          <a:hlinkClick xmlns:r="http://schemas.openxmlformats.org/officeDocument/2006/relationships" r:id="rId1"/>
        </xdr:cNvPr>
        <xdr:cNvSpPr/>
      </xdr:nvSpPr>
      <xdr:spPr>
        <a:xfrm>
          <a:off x="10029825" y="38100"/>
          <a:ext cx="1060704" cy="323850"/>
        </a:xfrm>
        <a:prstGeom prst="flowChartPreparation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fr-FR" sz="11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Page 1</a:t>
          </a:r>
        </a:p>
      </xdr:txBody>
    </xdr:sp>
    <xdr:clientData/>
  </xdr:twoCellAnchor>
  <xdr:twoCellAnchor editAs="oneCell">
    <xdr:from>
      <xdr:col>20</xdr:col>
      <xdr:colOff>19050</xdr:colOff>
      <xdr:row>0</xdr:row>
      <xdr:rowOff>0</xdr:rowOff>
    </xdr:from>
    <xdr:to>
      <xdr:col>21</xdr:col>
      <xdr:colOff>466725</xdr:colOff>
      <xdr:row>3</xdr:row>
      <xdr:rowOff>0</xdr:rowOff>
    </xdr:to>
    <xdr:pic>
      <xdr:nvPicPr>
        <xdr:cNvPr id="3" name="Image 2" descr="images (2).jpg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734800" y="0"/>
          <a:ext cx="1114425" cy="57150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9</xdr:col>
      <xdr:colOff>485775</xdr:colOff>
      <xdr:row>3</xdr:row>
      <xdr:rowOff>533400</xdr:rowOff>
    </xdr:from>
    <xdr:to>
      <xdr:col>11</xdr:col>
      <xdr:colOff>66674</xdr:colOff>
      <xdr:row>4</xdr:row>
      <xdr:rowOff>371475</xdr:rowOff>
    </xdr:to>
    <xdr:pic>
      <xdr:nvPicPr>
        <xdr:cNvPr id="4" name="Image 3" descr="index.jpe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238875" y="1104900"/>
          <a:ext cx="742949" cy="40957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ivi_Contra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aptop\AppData\Roaming\Microsoft\AddIns\IRG%20SALAIRE%202020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Parametre"/>
    </sheetNames>
    <sheetDataSet>
      <sheetData sheetId="0"/>
      <sheetData sheetId="1">
        <row r="2">
          <cell r="A2" t="str">
            <v>Assistante Orientation</v>
          </cell>
        </row>
        <row r="3">
          <cell r="A3" t="str">
            <v>Agent d’accueil</v>
          </cell>
        </row>
        <row r="4">
          <cell r="A4" t="str">
            <v>Project &amp; Contract Services</v>
          </cell>
        </row>
        <row r="5">
          <cell r="A5" t="str">
            <v>Quality Control</v>
          </cell>
        </row>
        <row r="6">
          <cell r="A6" t="str">
            <v>International Clinical Safety</v>
          </cell>
        </row>
        <row r="7">
          <cell r="A7" t="str">
            <v>Quality Assurance</v>
          </cell>
        </row>
        <row r="8">
          <cell r="A8" t="str">
            <v>Peptide Chemistry</v>
          </cell>
        </row>
        <row r="9">
          <cell r="A9">
            <v>0</v>
          </cell>
        </row>
        <row r="10">
          <cell r="A10" t="str">
            <v>Engineering/Maintenance</v>
          </cell>
        </row>
        <row r="11">
          <cell r="A11" t="str">
            <v>Admin Training</v>
          </cell>
        </row>
        <row r="12">
          <cell r="A12" t="str">
            <v>Professional Training Group</v>
          </cell>
        </row>
        <row r="13">
          <cell r="A13" t="str">
            <v>Logistics</v>
          </cell>
        </row>
        <row r="14">
          <cell r="A14" t="str">
            <v>Major Mfg Projects</v>
          </cell>
        </row>
        <row r="15">
          <cell r="A15" t="str">
            <v>Manufacturing Admin</v>
          </cell>
        </row>
        <row r="16">
          <cell r="A16" t="str">
            <v>Environmental Health/Safety</v>
          </cell>
        </row>
        <row r="17">
          <cell r="A17" t="str">
            <v>Audit Services</v>
          </cell>
        </row>
        <row r="18">
          <cell r="A18" t="str">
            <v>ADC</v>
          </cell>
        </row>
        <row r="19">
          <cell r="A19" t="str">
            <v>Compliance</v>
          </cell>
        </row>
        <row r="20">
          <cell r="A20" t="str">
            <v>Engineering/Operations</v>
          </cell>
        </row>
        <row r="21">
          <cell r="A21" t="str">
            <v>Executive Education</v>
          </cell>
        </row>
        <row r="22">
          <cell r="A22" t="str">
            <v>Research/Development</v>
          </cell>
        </row>
        <row r="23">
          <cell r="A23" t="str">
            <v>Research Center</v>
          </cell>
        </row>
        <row r="24">
          <cell r="A24" t="str">
            <v>Pharmacokinetics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Feuil2"/>
      <sheetName val="Feuil3"/>
    </sheetNames>
    <definedNames>
      <definedName name="CalIrg2020"/>
      <definedName name="Irg2020H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/>
  </sheetViews>
  <sheetFormatPr baseColWidth="10" defaultRowHeight="15"/>
  <cols>
    <col min="1" max="2" width="11.42578125" style="421"/>
    <col min="3" max="3" width="7.28515625" style="421" customWidth="1"/>
    <col min="4" max="16384" width="11.42578125" style="421"/>
  </cols>
  <sheetData>
    <row r="1" spans="1:14">
      <c r="A1" s="423"/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</row>
    <row r="2" spans="1:14" ht="30">
      <c r="A2" s="423"/>
      <c r="B2" s="423"/>
      <c r="C2" s="424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</row>
    <row r="3" spans="1:14">
      <c r="A3" s="423"/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</row>
    <row r="4" spans="1:14">
      <c r="A4" s="423"/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</row>
    <row r="5" spans="1:14">
      <c r="A5" s="423"/>
      <c r="B5" s="423"/>
      <c r="C5" s="423"/>
      <c r="D5" s="423"/>
      <c r="E5" s="423"/>
      <c r="F5" s="423"/>
      <c r="G5" s="423"/>
      <c r="H5" s="423"/>
      <c r="I5" s="423"/>
      <c r="J5" s="423"/>
      <c r="K5" s="423"/>
      <c r="L5" s="423"/>
      <c r="M5" s="423"/>
      <c r="N5" s="423"/>
    </row>
    <row r="6" spans="1:14">
      <c r="A6" s="423"/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</row>
    <row r="7" spans="1:14" ht="15.75" thickBot="1">
      <c r="A7" s="423"/>
      <c r="B7" s="423"/>
      <c r="C7" s="423"/>
      <c r="D7" s="423"/>
      <c r="E7" s="423"/>
      <c r="F7" s="423"/>
      <c r="G7" s="423"/>
      <c r="H7" s="423"/>
      <c r="I7" s="423"/>
      <c r="J7" s="423"/>
      <c r="K7" s="423"/>
      <c r="L7" s="423"/>
      <c r="M7" s="423"/>
      <c r="N7" s="423"/>
    </row>
    <row r="8" spans="1:14" ht="24.75" customHeight="1">
      <c r="A8" s="423"/>
      <c r="B8" s="423"/>
      <c r="C8" s="423"/>
      <c r="D8" s="428" t="str">
        <f>Feuil4!C6</f>
        <v>ABDERRAHMANE daoud</v>
      </c>
      <c r="E8" s="429"/>
      <c r="F8" s="429"/>
      <c r="G8" s="429"/>
      <c r="H8" s="429"/>
      <c r="I8" s="429"/>
      <c r="J8" s="429"/>
      <c r="K8" s="430"/>
      <c r="L8" s="423"/>
      <c r="M8" s="423"/>
      <c r="N8" s="423"/>
    </row>
    <row r="9" spans="1:14" ht="24.75" customHeight="1" thickBot="1">
      <c r="A9" s="423"/>
      <c r="B9" s="423"/>
      <c r="C9" s="423"/>
      <c r="D9" s="431"/>
      <c r="E9" s="432"/>
      <c r="F9" s="432"/>
      <c r="G9" s="432"/>
      <c r="H9" s="432"/>
      <c r="I9" s="432"/>
      <c r="J9" s="432"/>
      <c r="K9" s="433"/>
      <c r="L9" s="423"/>
      <c r="M9" s="423"/>
      <c r="N9" s="424"/>
    </row>
    <row r="10" spans="1:14" ht="25.5" thickBot="1">
      <c r="A10" s="423"/>
      <c r="B10" s="423"/>
      <c r="C10" s="423"/>
      <c r="D10" s="425"/>
      <c r="E10" s="425"/>
      <c r="F10" s="425"/>
      <c r="G10" s="440" t="str">
        <f>Feuil4!D39</f>
        <v>Mois</v>
      </c>
      <c r="H10" s="441"/>
      <c r="I10" s="425"/>
      <c r="J10" s="425"/>
      <c r="K10" s="425"/>
      <c r="L10" s="423"/>
      <c r="M10" s="423"/>
      <c r="N10" s="423"/>
    </row>
    <row r="11" spans="1:14" ht="30">
      <c r="A11" s="423"/>
      <c r="B11" s="423"/>
      <c r="C11" s="423"/>
      <c r="D11" s="423"/>
      <c r="E11" s="434" t="str">
        <f>Feuil4!C8</f>
        <v>COMPTABILITE</v>
      </c>
      <c r="F11" s="435"/>
      <c r="G11" s="435"/>
      <c r="H11" s="435"/>
      <c r="I11" s="435"/>
      <c r="J11" s="436"/>
      <c r="K11" s="423"/>
      <c r="L11" s="423"/>
      <c r="M11" s="424" t="s">
        <v>138</v>
      </c>
      <c r="N11" s="423"/>
    </row>
    <row r="12" spans="1:14" ht="15.75" thickBot="1">
      <c r="A12" s="423"/>
      <c r="B12" s="423"/>
      <c r="C12" s="423"/>
      <c r="D12" s="423"/>
      <c r="E12" s="437"/>
      <c r="F12" s="438"/>
      <c r="G12" s="438"/>
      <c r="H12" s="438"/>
      <c r="I12" s="438"/>
      <c r="J12" s="439"/>
      <c r="K12" s="423"/>
      <c r="L12" s="423"/>
      <c r="M12" s="423"/>
      <c r="N12" s="423"/>
    </row>
    <row r="13" spans="1:14">
      <c r="A13" s="423"/>
      <c r="B13" s="423"/>
      <c r="C13" s="423"/>
      <c r="D13" s="423"/>
      <c r="E13" s="423"/>
      <c r="F13" s="423"/>
      <c r="G13" s="423"/>
      <c r="H13" s="423"/>
      <c r="I13" s="423"/>
      <c r="J13" s="423"/>
      <c r="K13" s="423"/>
      <c r="L13" s="423"/>
      <c r="M13" s="423"/>
      <c r="N13" s="423"/>
    </row>
    <row r="14" spans="1:14">
      <c r="A14" s="423"/>
      <c r="B14" s="423"/>
      <c r="C14" s="423"/>
      <c r="D14" s="423"/>
      <c r="E14" s="423"/>
      <c r="F14" s="423"/>
      <c r="G14" s="423"/>
      <c r="H14" s="423"/>
      <c r="I14" s="423"/>
      <c r="J14" s="423"/>
      <c r="K14" s="423"/>
      <c r="L14" s="423"/>
      <c r="M14" s="423"/>
      <c r="N14" s="423"/>
    </row>
    <row r="15" spans="1:14" ht="18.75" customHeight="1">
      <c r="A15" s="423"/>
      <c r="B15" s="423"/>
      <c r="C15" s="423"/>
      <c r="D15" s="423"/>
      <c r="E15" s="423"/>
      <c r="F15" s="423"/>
      <c r="G15" s="423"/>
      <c r="H15" s="423"/>
      <c r="I15" s="424" t="s">
        <v>138</v>
      </c>
      <c r="J15" s="423"/>
      <c r="K15" s="426"/>
      <c r="L15" s="423"/>
      <c r="M15" s="423"/>
      <c r="N15" s="423"/>
    </row>
    <row r="16" spans="1:14" ht="18.75" customHeight="1">
      <c r="A16" s="423"/>
      <c r="B16" s="423"/>
      <c r="C16" s="423"/>
      <c r="D16" s="423"/>
      <c r="E16" s="423"/>
      <c r="F16" s="423"/>
      <c r="G16" s="423"/>
      <c r="H16" s="423"/>
      <c r="I16" s="423"/>
      <c r="J16" s="423"/>
      <c r="K16" s="423"/>
      <c r="L16" s="427" t="s">
        <v>138</v>
      </c>
      <c r="M16" s="423"/>
      <c r="N16" s="423"/>
    </row>
    <row r="17" spans="1:14">
      <c r="A17" s="423"/>
      <c r="B17" s="423"/>
      <c r="C17" s="423"/>
      <c r="D17" s="423"/>
      <c r="E17" s="423"/>
      <c r="F17" s="423"/>
      <c r="G17" s="423"/>
      <c r="H17" s="423"/>
      <c r="I17" s="423"/>
      <c r="J17" s="423"/>
      <c r="K17" s="423"/>
      <c r="L17" s="423"/>
      <c r="M17" s="423"/>
      <c r="N17" s="423"/>
    </row>
    <row r="18" spans="1:14">
      <c r="A18" s="423"/>
      <c r="B18" s="423"/>
      <c r="C18" s="423"/>
      <c r="D18" s="423"/>
      <c r="E18" s="423"/>
      <c r="F18" s="423"/>
      <c r="G18" s="423"/>
      <c r="H18" s="423"/>
      <c r="I18" s="423"/>
      <c r="J18" s="423"/>
      <c r="K18" s="423"/>
      <c r="L18" s="423"/>
      <c r="M18" s="423"/>
      <c r="N18" s="423"/>
    </row>
    <row r="19" spans="1:14">
      <c r="A19" s="423"/>
      <c r="B19" s="423"/>
      <c r="C19" s="423"/>
      <c r="D19" s="423"/>
      <c r="E19" s="423"/>
      <c r="F19" s="423"/>
      <c r="G19" s="423"/>
      <c r="H19" s="423"/>
      <c r="I19" s="423"/>
      <c r="J19" s="423"/>
      <c r="K19" s="423"/>
      <c r="L19" s="423"/>
      <c r="M19" s="423"/>
      <c r="N19" s="423"/>
    </row>
    <row r="20" spans="1:14">
      <c r="A20" s="423"/>
      <c r="B20" s="423"/>
      <c r="C20" s="423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/>
    </row>
    <row r="25" spans="1:14">
      <c r="H25" s="422"/>
    </row>
  </sheetData>
  <sheetProtection password="C7AA" sheet="1" objects="1" scenarios="1"/>
  <mergeCells count="3">
    <mergeCell ref="D8:K9"/>
    <mergeCell ref="E11:J12"/>
    <mergeCell ref="G10:H1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J40"/>
  <sheetViews>
    <sheetView showGridLines="0" showRowColHeaders="0" workbookViewId="0"/>
  </sheetViews>
  <sheetFormatPr baseColWidth="10" defaultRowHeight="21.95" customHeight="1"/>
  <cols>
    <col min="1" max="1" width="9.42578125" style="1" customWidth="1"/>
    <col min="2" max="2" width="36" style="266" customWidth="1"/>
    <col min="3" max="3" width="8.28515625" style="1" customWidth="1"/>
    <col min="4" max="9" width="11.42578125" style="1"/>
    <col min="10" max="10" width="0" style="1" hidden="1" customWidth="1"/>
    <col min="11" max="16384" width="11.42578125" style="1"/>
  </cols>
  <sheetData>
    <row r="2" spans="2:9" ht="21.95" customHeight="1">
      <c r="I2" s="274" t="s">
        <v>138</v>
      </c>
    </row>
    <row r="4" spans="2:9" ht="21.95" customHeight="1" thickBot="1"/>
    <row r="5" spans="2:9" ht="21.95" customHeight="1" thickBot="1">
      <c r="B5" s="271"/>
      <c r="C5" s="272"/>
      <c r="D5" s="272"/>
      <c r="E5" s="272"/>
      <c r="F5" s="273"/>
    </row>
    <row r="6" spans="2:9" ht="21.95" customHeight="1" thickBot="1">
      <c r="B6" s="267" t="s">
        <v>123</v>
      </c>
      <c r="C6" s="442" t="s">
        <v>147</v>
      </c>
      <c r="D6" s="443"/>
      <c r="E6" s="443"/>
      <c r="F6" s="444"/>
    </row>
    <row r="7" spans="2:9" ht="21.95" customHeight="1" thickBot="1">
      <c r="B7" s="268"/>
      <c r="C7" s="263"/>
      <c r="D7" s="263"/>
      <c r="E7" s="263"/>
      <c r="F7" s="264"/>
    </row>
    <row r="8" spans="2:9" ht="21.95" customHeight="1" thickBot="1">
      <c r="B8" s="267" t="s">
        <v>124</v>
      </c>
      <c r="C8" s="442" t="s">
        <v>145</v>
      </c>
      <c r="D8" s="443"/>
      <c r="E8" s="443"/>
      <c r="F8" s="444"/>
    </row>
    <row r="9" spans="2:9" ht="21.95" customHeight="1" thickBot="1">
      <c r="B9" s="269"/>
      <c r="C9" s="263"/>
      <c r="D9" s="263"/>
      <c r="E9" s="263"/>
      <c r="F9" s="264"/>
    </row>
    <row r="10" spans="2:9" ht="21.95" customHeight="1" thickBot="1">
      <c r="B10" s="267" t="s">
        <v>125</v>
      </c>
      <c r="C10" s="442"/>
      <c r="D10" s="443"/>
      <c r="E10" s="443"/>
      <c r="F10" s="444"/>
    </row>
    <row r="11" spans="2:9" ht="21.95" customHeight="1" thickBot="1">
      <c r="B11" s="269"/>
      <c r="C11" s="263"/>
      <c r="D11" s="263"/>
      <c r="E11" s="263"/>
      <c r="F11" s="264"/>
    </row>
    <row r="12" spans="2:9" ht="21.95" customHeight="1" thickBot="1">
      <c r="B12" s="267" t="s">
        <v>126</v>
      </c>
      <c r="C12" s="442">
        <v>2.2222222222222198E+23</v>
      </c>
      <c r="D12" s="443"/>
      <c r="E12" s="443"/>
      <c r="F12" s="444"/>
    </row>
    <row r="13" spans="2:9" ht="21.95" customHeight="1" thickBot="1">
      <c r="B13" s="269"/>
      <c r="C13" s="263"/>
      <c r="D13" s="263"/>
      <c r="E13" s="263"/>
      <c r="F13" s="264"/>
    </row>
    <row r="14" spans="2:9" ht="21.95" customHeight="1" thickBot="1">
      <c r="B14" s="267" t="s">
        <v>127</v>
      </c>
      <c r="C14" s="445" t="s">
        <v>140</v>
      </c>
      <c r="D14" s="446"/>
      <c r="E14" s="446"/>
      <c r="F14" s="447"/>
    </row>
    <row r="15" spans="2:9" ht="21.95" customHeight="1" thickBot="1">
      <c r="B15" s="269"/>
      <c r="C15" s="263"/>
      <c r="D15" s="263"/>
      <c r="E15" s="263"/>
      <c r="F15" s="264"/>
    </row>
    <row r="16" spans="2:9" ht="21.95" customHeight="1" thickBot="1">
      <c r="B16" s="267" t="s">
        <v>135</v>
      </c>
      <c r="C16" s="445" t="s">
        <v>141</v>
      </c>
      <c r="D16" s="446"/>
      <c r="E16" s="446"/>
      <c r="F16" s="447"/>
    </row>
    <row r="17" spans="2:10" ht="21.95" customHeight="1" thickBot="1">
      <c r="B17" s="269"/>
      <c r="C17" s="263"/>
      <c r="D17" s="263"/>
      <c r="E17" s="263"/>
      <c r="F17" s="264"/>
    </row>
    <row r="18" spans="2:10" ht="21.95" customHeight="1" thickBot="1">
      <c r="B18" s="267" t="s">
        <v>128</v>
      </c>
      <c r="C18" s="442" t="s">
        <v>142</v>
      </c>
      <c r="D18" s="443"/>
      <c r="E18" s="443"/>
      <c r="F18" s="444"/>
      <c r="J18" s="1" t="s">
        <v>134</v>
      </c>
    </row>
    <row r="19" spans="2:10" ht="21.95" customHeight="1" thickBot="1">
      <c r="B19" s="269"/>
      <c r="C19" s="263"/>
      <c r="D19" s="263"/>
      <c r="E19" s="263"/>
      <c r="F19" s="264"/>
      <c r="J19" s="4" t="s">
        <v>3</v>
      </c>
    </row>
    <row r="20" spans="2:10" ht="21.95" customHeight="1" thickBot="1">
      <c r="B20" s="267" t="s">
        <v>129</v>
      </c>
      <c r="C20" s="442" t="s">
        <v>142</v>
      </c>
      <c r="D20" s="443"/>
      <c r="E20" s="443"/>
      <c r="F20" s="444"/>
    </row>
    <row r="21" spans="2:10" ht="21.95" customHeight="1" thickBot="1">
      <c r="B21" s="269"/>
      <c r="C21" s="263"/>
      <c r="D21" s="263"/>
      <c r="E21" s="263"/>
      <c r="F21" s="264"/>
    </row>
    <row r="22" spans="2:10" ht="21.95" customHeight="1" thickBot="1">
      <c r="B22" s="267" t="s">
        <v>130</v>
      </c>
      <c r="C22" s="442" t="s">
        <v>142</v>
      </c>
      <c r="D22" s="443"/>
      <c r="E22" s="443"/>
      <c r="F22" s="444"/>
    </row>
    <row r="23" spans="2:10" ht="21.95" customHeight="1" thickBot="1">
      <c r="B23" s="269"/>
      <c r="C23" s="263"/>
      <c r="D23" s="263"/>
      <c r="E23" s="263"/>
      <c r="F23" s="264"/>
    </row>
    <row r="24" spans="2:10" ht="21.95" customHeight="1" thickBot="1">
      <c r="B24" s="267" t="s">
        <v>132</v>
      </c>
      <c r="C24" s="442" t="s">
        <v>142</v>
      </c>
      <c r="D24" s="443"/>
      <c r="E24" s="443"/>
      <c r="F24" s="444"/>
    </row>
    <row r="25" spans="2:10" ht="21.95" customHeight="1" thickBot="1">
      <c r="B25" s="269"/>
      <c r="C25" s="263"/>
      <c r="D25" s="263"/>
      <c r="E25" s="263"/>
      <c r="F25" s="264"/>
    </row>
    <row r="26" spans="2:10" ht="21.95" customHeight="1" thickBot="1">
      <c r="B26" s="267" t="s">
        <v>131</v>
      </c>
      <c r="C26" s="442" t="s">
        <v>142</v>
      </c>
      <c r="D26" s="443"/>
      <c r="E26" s="443"/>
      <c r="F26" s="444"/>
    </row>
    <row r="27" spans="2:10" ht="21.95" customHeight="1" thickBot="1">
      <c r="B27" s="269"/>
      <c r="C27" s="263"/>
      <c r="D27" s="263"/>
      <c r="E27" s="263"/>
      <c r="F27" s="264"/>
    </row>
    <row r="28" spans="2:10" ht="21.95" customHeight="1" thickBot="1">
      <c r="B28" s="267" t="s">
        <v>136</v>
      </c>
      <c r="C28" s="442" t="s">
        <v>142</v>
      </c>
      <c r="D28" s="443"/>
      <c r="E28" s="443"/>
      <c r="F28" s="444"/>
    </row>
    <row r="29" spans="2:10" ht="21.95" customHeight="1" thickBot="1">
      <c r="B29" s="269"/>
      <c r="C29" s="263"/>
      <c r="D29" s="263"/>
      <c r="E29" s="263"/>
      <c r="F29" s="264"/>
    </row>
    <row r="30" spans="2:10" ht="21.95" customHeight="1" thickBot="1">
      <c r="B30" s="267" t="s">
        <v>137</v>
      </c>
      <c r="C30" s="442" t="s">
        <v>142</v>
      </c>
      <c r="D30" s="443"/>
      <c r="E30" s="443"/>
      <c r="F30" s="444"/>
    </row>
    <row r="31" spans="2:10" ht="21.95" customHeight="1" thickBot="1">
      <c r="B31" s="269"/>
      <c r="C31" s="263"/>
      <c r="D31" s="263"/>
      <c r="E31" s="263"/>
      <c r="F31" s="264"/>
      <c r="G31" s="100"/>
    </row>
    <row r="32" spans="2:10" ht="21.95" customHeight="1" thickBot="1">
      <c r="B32" s="267" t="s">
        <v>133</v>
      </c>
      <c r="C32" s="442" t="s">
        <v>142</v>
      </c>
      <c r="D32" s="443"/>
      <c r="E32" s="443"/>
      <c r="F32" s="444"/>
      <c r="G32" s="100"/>
    </row>
    <row r="33" spans="2:7" ht="21.95" customHeight="1" thickBot="1">
      <c r="B33" s="269"/>
      <c r="C33" s="263"/>
      <c r="D33" s="263"/>
      <c r="E33" s="263"/>
      <c r="F33" s="264"/>
      <c r="G33" s="100"/>
    </row>
    <row r="34" spans="2:7" ht="21.95" customHeight="1" thickBot="1">
      <c r="B34" s="267"/>
      <c r="C34" s="442" t="s">
        <v>142</v>
      </c>
      <c r="D34" s="443"/>
      <c r="E34" s="443"/>
      <c r="F34" s="444"/>
      <c r="G34" s="100"/>
    </row>
    <row r="35" spans="2:7" ht="21.95" customHeight="1" thickBot="1">
      <c r="B35" s="269"/>
      <c r="C35" s="263"/>
      <c r="D35" s="263"/>
      <c r="E35" s="263"/>
      <c r="F35" s="264"/>
      <c r="G35" s="100"/>
    </row>
    <row r="36" spans="2:7" ht="21.95" customHeight="1" thickBot="1">
      <c r="B36" s="267"/>
      <c r="C36" s="442" t="s">
        <v>143</v>
      </c>
      <c r="D36" s="443"/>
      <c r="E36" s="443"/>
      <c r="F36" s="444"/>
      <c r="G36" s="100"/>
    </row>
    <row r="37" spans="2:7" ht="21.95" customHeight="1" thickBot="1">
      <c r="B37" s="269"/>
      <c r="C37" s="263"/>
      <c r="D37" s="263"/>
      <c r="E37" s="263"/>
      <c r="F37" s="264"/>
      <c r="G37" s="100"/>
    </row>
    <row r="38" spans="2:7" ht="21.95" customHeight="1" thickBot="1">
      <c r="B38" s="267"/>
      <c r="C38" s="442" t="s">
        <v>144</v>
      </c>
      <c r="D38" s="443"/>
      <c r="E38" s="443"/>
      <c r="F38" s="444"/>
      <c r="G38" s="100"/>
    </row>
    <row r="39" spans="2:7" ht="21.95" customHeight="1" thickBot="1">
      <c r="B39" s="270"/>
      <c r="C39" s="265"/>
      <c r="D39" s="448" t="s">
        <v>3</v>
      </c>
      <c r="E39" s="449"/>
      <c r="F39" s="265"/>
      <c r="G39" s="100"/>
    </row>
    <row r="40" spans="2:7" ht="21.95" customHeight="1" thickBot="1">
      <c r="B40" s="271"/>
      <c r="C40" s="272"/>
      <c r="D40" s="272"/>
      <c r="E40" s="272"/>
      <c r="F40" s="273"/>
    </row>
  </sheetData>
  <sheetProtection password="C7AA" sheet="1" objects="1" scenarios="1"/>
  <mergeCells count="18">
    <mergeCell ref="C32:F32"/>
    <mergeCell ref="C34:F34"/>
    <mergeCell ref="C36:F36"/>
    <mergeCell ref="C38:F38"/>
    <mergeCell ref="D39:E39"/>
    <mergeCell ref="C30:F30"/>
    <mergeCell ref="C6:F6"/>
    <mergeCell ref="C8:F8"/>
    <mergeCell ref="C10:F10"/>
    <mergeCell ref="C12:F12"/>
    <mergeCell ref="C14:F14"/>
    <mergeCell ref="C18:F18"/>
    <mergeCell ref="C20:F20"/>
    <mergeCell ref="C22:F22"/>
    <mergeCell ref="C24:F24"/>
    <mergeCell ref="C26:F26"/>
    <mergeCell ref="C28:F28"/>
    <mergeCell ref="C16:F16"/>
  </mergeCells>
  <dataValidations count="1">
    <dataValidation type="list" allowBlank="1" showInputMessage="1" showErrorMessage="1" sqref="D39:E39">
      <formula1>$J$18:$J$19</formula1>
    </dataValidation>
  </dataValidations>
  <pageMargins left="0.12" right="0.13" top="0.33" bottom="0.23" header="0.3" footer="0.31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2:L17"/>
  <sheetViews>
    <sheetView showGridLines="0" showRowColHeaders="0" workbookViewId="0"/>
  </sheetViews>
  <sheetFormatPr baseColWidth="10" defaultRowHeight="21"/>
  <cols>
    <col min="1" max="1" width="11.42578125" style="1"/>
    <col min="2" max="2" width="14.85546875" style="1" customWidth="1"/>
    <col min="3" max="4" width="11.42578125" style="1"/>
    <col min="5" max="5" width="13.7109375" style="1" bestFit="1" customWidth="1"/>
    <col min="6" max="6" width="13.7109375" style="1" customWidth="1"/>
    <col min="7" max="16384" width="11.42578125" style="1"/>
  </cols>
  <sheetData>
    <row r="2" spans="1:12">
      <c r="E2" s="457" t="s">
        <v>48</v>
      </c>
      <c r="F2" s="458"/>
      <c r="G2" s="72">
        <v>7</v>
      </c>
    </row>
    <row r="4" spans="1:12" ht="21.75" thickBot="1"/>
    <row r="5" spans="1:12" s="4" customFormat="1" ht="21.75" thickBot="1">
      <c r="A5" s="2"/>
      <c r="B5" s="23"/>
      <c r="C5" s="459"/>
      <c r="D5" s="460"/>
      <c r="E5" s="42" t="s">
        <v>8</v>
      </c>
      <c r="F5" s="24" t="s">
        <v>0</v>
      </c>
      <c r="G5" s="24" t="s">
        <v>1</v>
      </c>
      <c r="H5" s="24" t="s">
        <v>2</v>
      </c>
      <c r="I5" s="24" t="s">
        <v>3</v>
      </c>
      <c r="J5" s="25" t="s">
        <v>4</v>
      </c>
    </row>
    <row r="6" spans="1:12">
      <c r="B6" s="20">
        <f>G6*H6/I6</f>
        <v>173.33333333333334</v>
      </c>
      <c r="C6" s="461" t="s">
        <v>5</v>
      </c>
      <c r="D6" s="462"/>
      <c r="E6" s="21"/>
      <c r="F6" s="22"/>
      <c r="G6" s="48">
        <v>40</v>
      </c>
      <c r="H6" s="48">
        <v>52</v>
      </c>
      <c r="I6" s="48">
        <v>12</v>
      </c>
      <c r="J6" s="15"/>
    </row>
    <row r="7" spans="1:12">
      <c r="B7" s="13">
        <f>E7*G7*J7/F7</f>
        <v>727.27272727272725</v>
      </c>
      <c r="C7" s="450" t="s">
        <v>6</v>
      </c>
      <c r="D7" s="450"/>
      <c r="E7" s="47">
        <v>20000</v>
      </c>
      <c r="F7" s="43">
        <v>22</v>
      </c>
      <c r="G7" s="43">
        <v>8</v>
      </c>
      <c r="H7" s="6"/>
      <c r="I7" s="7"/>
      <c r="J7" s="49">
        <v>0.1</v>
      </c>
    </row>
    <row r="8" spans="1:12">
      <c r="B8" s="12">
        <f>E8*G8*J8/B6</f>
        <v>461.53846153846149</v>
      </c>
      <c r="C8" s="450" t="s">
        <v>7</v>
      </c>
      <c r="D8" s="450"/>
      <c r="E8" s="47">
        <v>20000</v>
      </c>
      <c r="F8" s="8"/>
      <c r="G8" s="43">
        <v>40</v>
      </c>
      <c r="H8" s="8"/>
      <c r="I8" s="8"/>
      <c r="J8" s="49">
        <v>0.1</v>
      </c>
    </row>
    <row r="9" spans="1:12">
      <c r="B9" s="12">
        <f>F9*H9/I9+0.33</f>
        <v>21.996666666666666</v>
      </c>
      <c r="C9" s="450" t="s">
        <v>9</v>
      </c>
      <c r="D9" s="450"/>
      <c r="E9" s="9"/>
      <c r="F9" s="43">
        <v>5</v>
      </c>
      <c r="G9" s="9"/>
      <c r="H9" s="43">
        <v>52</v>
      </c>
      <c r="I9" s="43">
        <v>12</v>
      </c>
      <c r="J9" s="14"/>
    </row>
    <row r="10" spans="1:12">
      <c r="B10" s="12">
        <f>F10*H10/I10</f>
        <v>26</v>
      </c>
      <c r="C10" s="450" t="s">
        <v>10</v>
      </c>
      <c r="D10" s="450"/>
      <c r="E10" s="10"/>
      <c r="F10" s="43">
        <v>6</v>
      </c>
      <c r="G10" s="10"/>
      <c r="H10" s="43">
        <v>52</v>
      </c>
      <c r="I10" s="43">
        <v>12</v>
      </c>
      <c r="J10" s="15"/>
    </row>
    <row r="11" spans="1:12" ht="18.75" customHeight="1" thickBot="1">
      <c r="B11" s="26"/>
      <c r="C11" s="27"/>
      <c r="D11" s="27"/>
      <c r="E11" s="28"/>
      <c r="F11" s="28"/>
      <c r="G11" s="28"/>
      <c r="H11" s="28"/>
      <c r="I11" s="28"/>
      <c r="J11" s="14"/>
    </row>
    <row r="12" spans="1:12" ht="15" customHeight="1" thickBot="1">
      <c r="B12" s="29"/>
      <c r="C12" s="30"/>
      <c r="D12" s="30"/>
      <c r="E12" s="30"/>
      <c r="F12" s="24" t="s">
        <v>12</v>
      </c>
      <c r="G12" s="30"/>
      <c r="H12" s="30"/>
      <c r="I12" s="30"/>
      <c r="J12" s="31"/>
    </row>
    <row r="13" spans="1:12" s="4" customFormat="1">
      <c r="B13" s="38">
        <f>E13/F13</f>
        <v>173.08025154329889</v>
      </c>
      <c r="C13" s="451" t="s">
        <v>11</v>
      </c>
      <c r="D13" s="452"/>
      <c r="E13" s="50">
        <v>30000</v>
      </c>
      <c r="F13" s="51">
        <v>173.33</v>
      </c>
      <c r="G13" s="11"/>
      <c r="H13" s="11"/>
      <c r="I13" s="11"/>
      <c r="J13" s="39"/>
      <c r="L13" s="41"/>
    </row>
    <row r="14" spans="1:12" s="4" customFormat="1">
      <c r="B14" s="16">
        <f>E14*F14</f>
        <v>29999.999999999996</v>
      </c>
      <c r="C14" s="453" t="s">
        <v>8</v>
      </c>
      <c r="D14" s="454"/>
      <c r="E14" s="5">
        <f>B13</f>
        <v>173.08025154329889</v>
      </c>
      <c r="F14" s="71">
        <v>173.33</v>
      </c>
      <c r="G14" s="3"/>
      <c r="H14" s="3"/>
      <c r="I14" s="3"/>
      <c r="J14" s="40"/>
    </row>
    <row r="15" spans="1:12" s="4" customFormat="1">
      <c r="B15" s="32"/>
      <c r="C15" s="453"/>
      <c r="D15" s="454"/>
      <c r="E15" s="33"/>
      <c r="F15" s="34"/>
      <c r="G15" s="36"/>
      <c r="H15" s="36"/>
      <c r="I15" s="36"/>
      <c r="J15" s="37"/>
    </row>
    <row r="16" spans="1:12" s="4" customFormat="1">
      <c r="B16" s="32"/>
      <c r="C16" s="453"/>
      <c r="D16" s="454"/>
      <c r="E16" s="33"/>
      <c r="F16" s="34"/>
      <c r="G16" s="34"/>
      <c r="H16" s="34"/>
      <c r="I16" s="34"/>
      <c r="J16" s="35"/>
    </row>
    <row r="17" spans="2:10" s="4" customFormat="1" ht="21.75" thickBot="1">
      <c r="B17" s="17"/>
      <c r="C17" s="455"/>
      <c r="D17" s="456"/>
      <c r="E17" s="18"/>
      <c r="F17" s="18"/>
      <c r="G17" s="18"/>
      <c r="H17" s="18"/>
      <c r="I17" s="18"/>
      <c r="J17" s="19"/>
    </row>
  </sheetData>
  <sheetProtection password="C7AA" sheet="1" objects="1" scenarios="1"/>
  <mergeCells count="12">
    <mergeCell ref="E2:F2"/>
    <mergeCell ref="C5:D5"/>
    <mergeCell ref="C6:D6"/>
    <mergeCell ref="C7:D7"/>
    <mergeCell ref="C8:D8"/>
    <mergeCell ref="C9:D9"/>
    <mergeCell ref="C10:D10"/>
    <mergeCell ref="C13:D13"/>
    <mergeCell ref="C14:D14"/>
    <mergeCell ref="C17:D17"/>
    <mergeCell ref="C15:D15"/>
    <mergeCell ref="C16:D16"/>
  </mergeCells>
  <pageMargins left="0.23" right="0.22" top="0.35" bottom="0.33" header="0.3" footer="0.3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AB39"/>
  <sheetViews>
    <sheetView showGridLines="0" showRowColHeaders="0" workbookViewId="0">
      <selection sqref="A1:B1"/>
    </sheetView>
  </sheetViews>
  <sheetFormatPr baseColWidth="10" defaultRowHeight="15" customHeight="1"/>
  <cols>
    <col min="1" max="1" width="2.42578125" style="1" customWidth="1"/>
    <col min="2" max="2" width="22.28515625" style="1" customWidth="1"/>
    <col min="3" max="3" width="12.28515625" style="1" customWidth="1"/>
    <col min="4" max="5" width="3.85546875" style="1" customWidth="1"/>
    <col min="6" max="6" width="9.140625" style="1" customWidth="1"/>
    <col min="7" max="7" width="7.7109375" style="1" customWidth="1"/>
    <col min="8" max="8" width="9.7109375" style="1" customWidth="1"/>
    <col min="9" max="9" width="4.7109375" style="1" customWidth="1"/>
    <col min="10" max="10" width="9.42578125" style="1" customWidth="1"/>
    <col min="11" max="11" width="4.7109375" style="1" customWidth="1"/>
    <col min="12" max="12" width="8.7109375" style="1" customWidth="1"/>
    <col min="13" max="13" width="6.7109375" style="1" customWidth="1"/>
    <col min="14" max="14" width="5.28515625" style="1" customWidth="1"/>
    <col min="15" max="15" width="8.85546875" style="1" customWidth="1"/>
    <col min="16" max="16" width="9.28515625" style="1" customWidth="1"/>
    <col min="17" max="17" width="8.5703125" style="1" customWidth="1"/>
    <col min="18" max="18" width="8.42578125" style="1" customWidth="1"/>
    <col min="19" max="19" width="8.42578125" style="1" hidden="1" customWidth="1"/>
    <col min="20" max="20" width="2.42578125" style="100" customWidth="1"/>
    <col min="21" max="21" width="4.5703125" style="1" customWidth="1"/>
    <col min="22" max="22" width="6" style="1" hidden="1" customWidth="1"/>
    <col min="23" max="25" width="5.7109375" style="1" customWidth="1"/>
    <col min="26" max="26" width="7.28515625" style="1" customWidth="1"/>
    <col min="27" max="27" width="11.42578125" style="1"/>
    <col min="28" max="28" width="0" style="1" hidden="1" customWidth="1"/>
    <col min="29" max="16384" width="11.42578125" style="1"/>
  </cols>
  <sheetData>
    <row r="1" spans="1:28" ht="18" customHeight="1" thickBot="1">
      <c r="A1" s="469" t="str">
        <f>Feuil4!C6</f>
        <v>ABDERRAHMANE daoud</v>
      </c>
      <c r="B1" s="470"/>
      <c r="C1" s="225" t="s">
        <v>97</v>
      </c>
      <c r="D1" s="225"/>
      <c r="E1" s="225"/>
      <c r="F1" s="506" t="s">
        <v>86</v>
      </c>
      <c r="G1" s="507"/>
      <c r="H1" s="506" t="s">
        <v>87</v>
      </c>
      <c r="I1" s="507"/>
      <c r="J1" s="506" t="s">
        <v>88</v>
      </c>
      <c r="K1" s="507"/>
      <c r="L1" s="191"/>
      <c r="M1" s="191"/>
      <c r="N1" s="191"/>
    </row>
    <row r="2" spans="1:28" ht="14.25" hidden="1" customHeight="1">
      <c r="B2" s="357"/>
      <c r="H2" s="4"/>
      <c r="J2" s="53">
        <f>F9/U9</f>
        <v>7.8785999999999996</v>
      </c>
      <c r="L2" s="4"/>
      <c r="O2" s="4"/>
    </row>
    <row r="3" spans="1:28" ht="15" hidden="1" customHeight="1">
      <c r="B3" s="357"/>
      <c r="I3" s="46"/>
      <c r="J3" s="55">
        <f>U9*V11</f>
        <v>173.32919999999999</v>
      </c>
      <c r="L3" s="54"/>
    </row>
    <row r="4" spans="1:28" ht="15" customHeight="1" thickBot="1">
      <c r="A4" s="471" t="str">
        <f>Feuil4!C8</f>
        <v>COMPTABILITE</v>
      </c>
      <c r="B4" s="472"/>
    </row>
    <row r="5" spans="1:28" ht="15" customHeight="1" thickBot="1">
      <c r="A5" s="483" t="s">
        <v>15</v>
      </c>
      <c r="B5" s="491" t="s">
        <v>17</v>
      </c>
      <c r="C5" s="494" t="s">
        <v>19</v>
      </c>
      <c r="D5" s="485" t="s">
        <v>46</v>
      </c>
      <c r="E5" s="488" t="s">
        <v>47</v>
      </c>
      <c r="F5" s="497" t="s">
        <v>13</v>
      </c>
      <c r="G5" s="500" t="s">
        <v>16</v>
      </c>
      <c r="H5" s="500"/>
      <c r="I5" s="500"/>
      <c r="J5" s="500"/>
      <c r="K5" s="500"/>
      <c r="L5" s="500"/>
      <c r="M5" s="491" t="s">
        <v>14</v>
      </c>
      <c r="N5" s="491"/>
      <c r="O5" s="500" t="s">
        <v>18</v>
      </c>
      <c r="P5" s="520"/>
      <c r="Q5" s="520"/>
      <c r="R5" s="521"/>
      <c r="S5" s="358"/>
      <c r="T5" s="211"/>
      <c r="U5" s="516" t="s">
        <v>51</v>
      </c>
      <c r="V5" s="98"/>
      <c r="W5" s="463" t="s">
        <v>29</v>
      </c>
      <c r="X5" s="464"/>
      <c r="Y5" s="464"/>
      <c r="Z5" s="465"/>
    </row>
    <row r="6" spans="1:28" ht="21" customHeight="1" thickBot="1">
      <c r="A6" s="484"/>
      <c r="B6" s="493"/>
      <c r="C6" s="495"/>
      <c r="D6" s="486"/>
      <c r="E6" s="489"/>
      <c r="F6" s="498"/>
      <c r="G6" s="501"/>
      <c r="H6" s="501"/>
      <c r="I6" s="501"/>
      <c r="J6" s="501"/>
      <c r="K6" s="501"/>
      <c r="L6" s="501"/>
      <c r="M6" s="492"/>
      <c r="N6" s="492"/>
      <c r="O6" s="522"/>
      <c r="P6" s="522"/>
      <c r="Q6" s="522"/>
      <c r="R6" s="523"/>
      <c r="S6" s="358"/>
      <c r="T6" s="212"/>
      <c r="U6" s="517"/>
      <c r="V6" s="80"/>
      <c r="W6" s="466"/>
      <c r="X6" s="467"/>
      <c r="Y6" s="467"/>
      <c r="Z6" s="468"/>
    </row>
    <row r="7" spans="1:28" ht="15" customHeight="1" thickBot="1">
      <c r="A7" s="484"/>
      <c r="B7" s="493"/>
      <c r="C7" s="495"/>
      <c r="D7" s="486"/>
      <c r="E7" s="489"/>
      <c r="F7" s="498"/>
      <c r="G7" s="502" t="s">
        <v>33</v>
      </c>
      <c r="H7" s="503"/>
      <c r="I7" s="504" t="s">
        <v>34</v>
      </c>
      <c r="J7" s="505"/>
      <c r="K7" s="504" t="s">
        <v>34</v>
      </c>
      <c r="L7" s="505"/>
      <c r="M7" s="492"/>
      <c r="N7" s="492"/>
      <c r="O7" s="518" t="s">
        <v>30</v>
      </c>
      <c r="P7" s="524" t="s">
        <v>93</v>
      </c>
      <c r="Q7" s="526" t="s">
        <v>94</v>
      </c>
      <c r="R7" s="528" t="s">
        <v>95</v>
      </c>
      <c r="S7" s="359"/>
      <c r="T7" s="213"/>
      <c r="U7" s="517"/>
      <c r="V7" s="80"/>
      <c r="W7" s="466"/>
      <c r="X7" s="467"/>
      <c r="Y7" s="467"/>
      <c r="Z7" s="468"/>
    </row>
    <row r="8" spans="1:28" ht="15" customHeight="1" thickBot="1">
      <c r="A8" s="484"/>
      <c r="B8" s="493"/>
      <c r="C8" s="496"/>
      <c r="D8" s="487"/>
      <c r="E8" s="490"/>
      <c r="F8" s="499"/>
      <c r="G8" s="59" t="s">
        <v>32</v>
      </c>
      <c r="H8" s="57" t="s">
        <v>31</v>
      </c>
      <c r="I8" s="58">
        <v>0.5</v>
      </c>
      <c r="J8" s="57" t="s">
        <v>31</v>
      </c>
      <c r="K8" s="58">
        <v>0.75</v>
      </c>
      <c r="L8" s="57" t="s">
        <v>31</v>
      </c>
      <c r="M8" s="492"/>
      <c r="N8" s="492"/>
      <c r="O8" s="519"/>
      <c r="P8" s="525"/>
      <c r="Q8" s="527"/>
      <c r="R8" s="529"/>
      <c r="S8" s="359"/>
      <c r="T8" s="213"/>
      <c r="U8" s="517"/>
      <c r="V8" s="80"/>
      <c r="W8" s="353" t="s">
        <v>30</v>
      </c>
      <c r="X8" s="356" t="s">
        <v>93</v>
      </c>
      <c r="Y8" s="355" t="s">
        <v>94</v>
      </c>
      <c r="Z8" s="354" t="s">
        <v>95</v>
      </c>
    </row>
    <row r="9" spans="1:28" ht="15" customHeight="1">
      <c r="A9" s="360" t="s">
        <v>20</v>
      </c>
      <c r="B9" s="141"/>
      <c r="C9" s="175"/>
      <c r="D9" s="114"/>
      <c r="E9" s="115"/>
      <c r="F9" s="288">
        <f t="shared" ref="F9:F30" si="0">S9</f>
        <v>173.32919999999999</v>
      </c>
      <c r="G9" s="56"/>
      <c r="H9" s="73">
        <v>115.38737</v>
      </c>
      <c r="I9" s="74">
        <v>0</v>
      </c>
      <c r="J9" s="293">
        <f>H9*V9*I9</f>
        <v>0</v>
      </c>
      <c r="K9" s="78">
        <v>0</v>
      </c>
      <c r="L9" s="293">
        <f>H9*V10*K9</f>
        <v>0</v>
      </c>
      <c r="M9" s="514">
        <f>F9*H9</f>
        <v>20000.000532203998</v>
      </c>
      <c r="N9" s="515"/>
      <c r="O9" s="298">
        <f>M9*W9</f>
        <v>400.00001064407996</v>
      </c>
      <c r="P9" s="299">
        <f>M9*X9</f>
        <v>2000.0000532203999</v>
      </c>
      <c r="Q9" s="298">
        <f>M9*Y9</f>
        <v>2000.0000532203999</v>
      </c>
      <c r="R9" s="361">
        <f>M9*Z9</f>
        <v>2000.0000532203999</v>
      </c>
      <c r="S9" s="195">
        <f>U9*V11</f>
        <v>173.32919999999999</v>
      </c>
      <c r="T9" s="213"/>
      <c r="U9" s="111">
        <v>22</v>
      </c>
      <c r="V9" s="105">
        <v>1.5</v>
      </c>
      <c r="W9" s="152">
        <v>0.02</v>
      </c>
      <c r="X9" s="101">
        <v>0.1</v>
      </c>
      <c r="Y9" s="101">
        <v>0.1</v>
      </c>
      <c r="Z9" s="102">
        <v>0.1</v>
      </c>
      <c r="AB9" s="4" t="s">
        <v>80</v>
      </c>
    </row>
    <row r="10" spans="1:28" ht="15" customHeight="1">
      <c r="A10" s="362" t="s">
        <v>21</v>
      </c>
      <c r="B10" s="176"/>
      <c r="C10" s="186"/>
      <c r="D10" s="116"/>
      <c r="E10" s="117"/>
      <c r="F10" s="289">
        <f t="shared" si="0"/>
        <v>173.32919999999999</v>
      </c>
      <c r="G10" s="67"/>
      <c r="H10" s="75">
        <v>115.38737</v>
      </c>
      <c r="I10" s="76">
        <v>1</v>
      </c>
      <c r="J10" s="294">
        <f>H10*V9*I10</f>
        <v>173.08105499999999</v>
      </c>
      <c r="K10" s="76">
        <v>2</v>
      </c>
      <c r="L10" s="294">
        <f>H10*V10*K10</f>
        <v>403.855795</v>
      </c>
      <c r="M10" s="475">
        <f t="shared" ref="M10:M36" si="1">F10*H10</f>
        <v>20000.000532203998</v>
      </c>
      <c r="N10" s="476"/>
      <c r="O10" s="300">
        <f t="shared" ref="O10:O37" si="2">M10*W10</f>
        <v>200.00000532203998</v>
      </c>
      <c r="P10" s="301">
        <f t="shared" ref="P10:P37" si="3">M10*X10</f>
        <v>1000.0000266101999</v>
      </c>
      <c r="Q10" s="302">
        <f t="shared" ref="Q10:Q37" si="4">M10*Y10</f>
        <v>2000.0000532203999</v>
      </c>
      <c r="R10" s="363">
        <f t="shared" ref="R10:R37" si="5">M10*Z10</f>
        <v>3000.0000798305996</v>
      </c>
      <c r="S10" s="195">
        <f>U10*V11</f>
        <v>173.32919999999999</v>
      </c>
      <c r="T10" s="213"/>
      <c r="U10" s="111">
        <v>22</v>
      </c>
      <c r="V10" s="105">
        <v>1.75</v>
      </c>
      <c r="W10" s="101">
        <v>0.01</v>
      </c>
      <c r="X10" s="101">
        <v>0.05</v>
      </c>
      <c r="Y10" s="101">
        <v>0.1</v>
      </c>
      <c r="Z10" s="102">
        <v>0.15</v>
      </c>
      <c r="AB10" s="4" t="s">
        <v>81</v>
      </c>
    </row>
    <row r="11" spans="1:28" ht="15" customHeight="1">
      <c r="A11" s="362" t="s">
        <v>22</v>
      </c>
      <c r="B11" s="176"/>
      <c r="C11" s="177"/>
      <c r="D11" s="116"/>
      <c r="E11" s="117"/>
      <c r="F11" s="290">
        <f t="shared" si="0"/>
        <v>173.32919999999999</v>
      </c>
      <c r="G11" s="67"/>
      <c r="H11" s="75">
        <v>115.38737</v>
      </c>
      <c r="I11" s="76">
        <v>0</v>
      </c>
      <c r="J11" s="294">
        <f>H11*V9*I11</f>
        <v>0</v>
      </c>
      <c r="K11" s="76">
        <v>0</v>
      </c>
      <c r="L11" s="294">
        <f>H11*V10*K11</f>
        <v>0</v>
      </c>
      <c r="M11" s="479">
        <f t="shared" si="1"/>
        <v>20000.000532203998</v>
      </c>
      <c r="N11" s="480"/>
      <c r="O11" s="302">
        <f t="shared" si="2"/>
        <v>400.00001064407996</v>
      </c>
      <c r="P11" s="301">
        <f t="shared" si="3"/>
        <v>0</v>
      </c>
      <c r="Q11" s="300">
        <f t="shared" si="4"/>
        <v>0</v>
      </c>
      <c r="R11" s="364">
        <f t="shared" si="5"/>
        <v>0</v>
      </c>
      <c r="S11" s="195">
        <f>U11*V11</f>
        <v>173.32919999999999</v>
      </c>
      <c r="T11" s="213"/>
      <c r="U11" s="111">
        <v>22</v>
      </c>
      <c r="V11" s="106">
        <v>7.8785999999999996</v>
      </c>
      <c r="W11" s="101">
        <v>0.02</v>
      </c>
      <c r="X11" s="101">
        <v>0</v>
      </c>
      <c r="Y11" s="101">
        <v>0</v>
      </c>
      <c r="Z11" s="102">
        <v>0</v>
      </c>
      <c r="AB11" s="4" t="s">
        <v>82</v>
      </c>
    </row>
    <row r="12" spans="1:28" ht="15" customHeight="1">
      <c r="A12" s="362" t="s">
        <v>23</v>
      </c>
      <c r="B12" s="176"/>
      <c r="C12" s="177"/>
      <c r="D12" s="116"/>
      <c r="E12" s="117"/>
      <c r="F12" s="289">
        <f t="shared" si="0"/>
        <v>173.32919999999999</v>
      </c>
      <c r="G12" s="67"/>
      <c r="H12" s="75">
        <v>115.38737</v>
      </c>
      <c r="I12" s="76">
        <v>0</v>
      </c>
      <c r="J12" s="294">
        <f>H12*V9*I12</f>
        <v>0</v>
      </c>
      <c r="K12" s="76">
        <v>0</v>
      </c>
      <c r="L12" s="294">
        <f>H12*V10*K12</f>
        <v>0</v>
      </c>
      <c r="M12" s="481">
        <f t="shared" si="1"/>
        <v>20000.000532203998</v>
      </c>
      <c r="N12" s="482"/>
      <c r="O12" s="302">
        <f t="shared" si="2"/>
        <v>600.00001596611992</v>
      </c>
      <c r="P12" s="301">
        <f t="shared" si="3"/>
        <v>1000.0000266101999</v>
      </c>
      <c r="Q12" s="302">
        <f t="shared" si="4"/>
        <v>0</v>
      </c>
      <c r="R12" s="364">
        <f t="shared" si="5"/>
        <v>0</v>
      </c>
      <c r="S12" s="195">
        <f>U12*V11</f>
        <v>173.32919999999999</v>
      </c>
      <c r="T12" s="213"/>
      <c r="U12" s="111">
        <v>22</v>
      </c>
      <c r="V12" s="106"/>
      <c r="W12" s="101">
        <v>0.03</v>
      </c>
      <c r="X12" s="101">
        <v>0.05</v>
      </c>
      <c r="Y12" s="101">
        <v>0</v>
      </c>
      <c r="Z12" s="102">
        <v>0</v>
      </c>
      <c r="AB12" s="4" t="s">
        <v>83</v>
      </c>
    </row>
    <row r="13" spans="1:28" ht="15" customHeight="1">
      <c r="A13" s="362" t="s">
        <v>24</v>
      </c>
      <c r="B13" s="176"/>
      <c r="C13" s="177"/>
      <c r="D13" s="116"/>
      <c r="E13" s="117"/>
      <c r="F13" s="290">
        <f t="shared" si="0"/>
        <v>173.32919999999999</v>
      </c>
      <c r="G13" s="67"/>
      <c r="H13" s="75">
        <v>115.38737</v>
      </c>
      <c r="I13" s="76">
        <v>0</v>
      </c>
      <c r="J13" s="295">
        <f>H13*V9*I13</f>
        <v>0</v>
      </c>
      <c r="K13" s="76">
        <v>0</v>
      </c>
      <c r="L13" s="294">
        <f>H13*V10*K13</f>
        <v>0</v>
      </c>
      <c r="M13" s="479">
        <f t="shared" si="1"/>
        <v>20000.000532203998</v>
      </c>
      <c r="N13" s="480"/>
      <c r="O13" s="302">
        <f t="shared" si="2"/>
        <v>0</v>
      </c>
      <c r="P13" s="302">
        <f t="shared" si="3"/>
        <v>0</v>
      </c>
      <c r="Q13" s="302">
        <f t="shared" si="4"/>
        <v>0</v>
      </c>
      <c r="R13" s="364">
        <f t="shared" si="5"/>
        <v>2000.0000532203999</v>
      </c>
      <c r="S13" s="195">
        <f>U13*V11</f>
        <v>173.32919999999999</v>
      </c>
      <c r="T13" s="213"/>
      <c r="U13" s="111">
        <v>22</v>
      </c>
      <c r="V13" s="107"/>
      <c r="W13" s="101">
        <v>0</v>
      </c>
      <c r="X13" s="101">
        <v>0</v>
      </c>
      <c r="Y13" s="101">
        <v>0</v>
      </c>
      <c r="Z13" s="102">
        <v>0.1</v>
      </c>
      <c r="AB13" s="4" t="s">
        <v>84</v>
      </c>
    </row>
    <row r="14" spans="1:28" ht="15" customHeight="1">
      <c r="A14" s="362" t="s">
        <v>25</v>
      </c>
      <c r="B14" s="176"/>
      <c r="C14" s="177"/>
      <c r="D14" s="116"/>
      <c r="E14" s="117"/>
      <c r="F14" s="290">
        <f t="shared" si="0"/>
        <v>173.32919999999999</v>
      </c>
      <c r="G14" s="67"/>
      <c r="H14" s="75">
        <v>115.38737</v>
      </c>
      <c r="I14" s="76">
        <v>0</v>
      </c>
      <c r="J14" s="296">
        <f>H14*V9*I14</f>
        <v>0</v>
      </c>
      <c r="K14" s="76">
        <v>0</v>
      </c>
      <c r="L14" s="294">
        <f>H14*V10*K14</f>
        <v>0</v>
      </c>
      <c r="M14" s="475">
        <f t="shared" si="1"/>
        <v>20000.000532203998</v>
      </c>
      <c r="N14" s="476"/>
      <c r="O14" s="302">
        <f t="shared" si="2"/>
        <v>1800.0000478983598</v>
      </c>
      <c r="P14" s="302">
        <f t="shared" si="3"/>
        <v>0</v>
      </c>
      <c r="Q14" s="302">
        <f t="shared" si="4"/>
        <v>0</v>
      </c>
      <c r="R14" s="364">
        <f t="shared" si="5"/>
        <v>0</v>
      </c>
      <c r="S14" s="195">
        <f>U14*V11</f>
        <v>173.32919999999999</v>
      </c>
      <c r="T14" s="213"/>
      <c r="U14" s="111">
        <v>22</v>
      </c>
      <c r="V14" s="108"/>
      <c r="W14" s="101">
        <v>0.09</v>
      </c>
      <c r="X14" s="101">
        <v>0</v>
      </c>
      <c r="Y14" s="101">
        <v>0</v>
      </c>
      <c r="Z14" s="102">
        <v>0</v>
      </c>
      <c r="AB14" s="4" t="s">
        <v>85</v>
      </c>
    </row>
    <row r="15" spans="1:28" ht="15" customHeight="1">
      <c r="A15" s="362" t="s">
        <v>26</v>
      </c>
      <c r="B15" s="176"/>
      <c r="C15" s="177"/>
      <c r="D15" s="116"/>
      <c r="E15" s="117"/>
      <c r="F15" s="291">
        <f t="shared" si="0"/>
        <v>173.32919999999999</v>
      </c>
      <c r="G15" s="67"/>
      <c r="H15" s="75">
        <v>115.38737</v>
      </c>
      <c r="I15" s="76">
        <v>0</v>
      </c>
      <c r="J15" s="295">
        <f>H15*V9*I15</f>
        <v>0</v>
      </c>
      <c r="K15" s="76">
        <v>0</v>
      </c>
      <c r="L15" s="294">
        <f>H15*V10*K15</f>
        <v>0</v>
      </c>
      <c r="M15" s="479">
        <f t="shared" si="1"/>
        <v>20000.000532203998</v>
      </c>
      <c r="N15" s="480"/>
      <c r="O15" s="302">
        <f t="shared" si="2"/>
        <v>2200.00005854244</v>
      </c>
      <c r="P15" s="300">
        <f t="shared" si="3"/>
        <v>0</v>
      </c>
      <c r="Q15" s="302">
        <f t="shared" si="4"/>
        <v>2800.0000745085599</v>
      </c>
      <c r="R15" s="365">
        <f t="shared" si="5"/>
        <v>0</v>
      </c>
      <c r="S15" s="195">
        <f>U15*V11</f>
        <v>173.32919999999999</v>
      </c>
      <c r="T15" s="213"/>
      <c r="U15" s="111">
        <v>22</v>
      </c>
      <c r="V15" s="108"/>
      <c r="W15" s="101">
        <v>0.11</v>
      </c>
      <c r="X15" s="101">
        <v>0</v>
      </c>
      <c r="Y15" s="101">
        <v>0.14000000000000001</v>
      </c>
      <c r="Z15" s="102">
        <v>0</v>
      </c>
      <c r="AB15" s="4" t="s">
        <v>86</v>
      </c>
    </row>
    <row r="16" spans="1:28" ht="15" customHeight="1">
      <c r="A16" s="362" t="s">
        <v>27</v>
      </c>
      <c r="B16" s="176"/>
      <c r="C16" s="177"/>
      <c r="D16" s="116"/>
      <c r="E16" s="117"/>
      <c r="F16" s="289">
        <f t="shared" si="0"/>
        <v>173.32919999999999</v>
      </c>
      <c r="G16" s="67"/>
      <c r="H16" s="75">
        <v>115.38737</v>
      </c>
      <c r="I16" s="76">
        <v>0</v>
      </c>
      <c r="J16" s="296">
        <f>H16*V9*I16</f>
        <v>0</v>
      </c>
      <c r="K16" s="76">
        <v>0</v>
      </c>
      <c r="L16" s="294">
        <f>H16*V10*K16</f>
        <v>0</v>
      </c>
      <c r="M16" s="475">
        <f t="shared" si="1"/>
        <v>20000.000532203998</v>
      </c>
      <c r="N16" s="476"/>
      <c r="O16" s="302">
        <f t="shared" si="2"/>
        <v>0</v>
      </c>
      <c r="P16" s="301">
        <f t="shared" si="3"/>
        <v>0</v>
      </c>
      <c r="Q16" s="302">
        <f t="shared" si="4"/>
        <v>2400.0000638644797</v>
      </c>
      <c r="R16" s="365">
        <f t="shared" si="5"/>
        <v>2400.0000638644797</v>
      </c>
      <c r="S16" s="195">
        <f>U16*V11</f>
        <v>173.32919999999999</v>
      </c>
      <c r="T16" s="213"/>
      <c r="U16" s="111">
        <v>22</v>
      </c>
      <c r="V16" s="108"/>
      <c r="W16" s="101">
        <v>0</v>
      </c>
      <c r="X16" s="101">
        <v>0</v>
      </c>
      <c r="Y16" s="101">
        <v>0.12</v>
      </c>
      <c r="Z16" s="102">
        <v>0.12</v>
      </c>
      <c r="AB16" s="4" t="s">
        <v>87</v>
      </c>
    </row>
    <row r="17" spans="1:28" ht="15" customHeight="1" thickBot="1">
      <c r="A17" s="362" t="s">
        <v>28</v>
      </c>
      <c r="B17" s="182"/>
      <c r="C17" s="178"/>
      <c r="D17" s="125"/>
      <c r="E17" s="125"/>
      <c r="F17" s="289">
        <f t="shared" si="0"/>
        <v>173.32919999999999</v>
      </c>
      <c r="G17" s="126"/>
      <c r="H17" s="75">
        <v>115.38737</v>
      </c>
      <c r="I17" s="127">
        <v>0</v>
      </c>
      <c r="J17" s="295">
        <f>H17*V9*I17</f>
        <v>0</v>
      </c>
      <c r="K17" s="127">
        <v>0</v>
      </c>
      <c r="L17" s="297">
        <f>H17*V10*K17</f>
        <v>0</v>
      </c>
      <c r="M17" s="481">
        <f t="shared" si="1"/>
        <v>20000.000532203998</v>
      </c>
      <c r="N17" s="482"/>
      <c r="O17" s="301">
        <f t="shared" si="2"/>
        <v>11000.0002927122</v>
      </c>
      <c r="P17" s="301">
        <f t="shared" si="3"/>
        <v>2000.0000532203999</v>
      </c>
      <c r="Q17" s="301">
        <f t="shared" si="4"/>
        <v>0</v>
      </c>
      <c r="R17" s="364">
        <f t="shared" si="5"/>
        <v>0</v>
      </c>
      <c r="S17" s="195">
        <f>U17*V11</f>
        <v>173.32919999999999</v>
      </c>
      <c r="T17" s="213"/>
      <c r="U17" s="111">
        <v>22</v>
      </c>
      <c r="V17" s="109"/>
      <c r="W17" s="101">
        <v>0.55000000000000004</v>
      </c>
      <c r="X17" s="101">
        <v>0.1</v>
      </c>
      <c r="Y17" s="101">
        <v>0</v>
      </c>
      <c r="Z17" s="102">
        <v>0</v>
      </c>
      <c r="AB17" s="4" t="s">
        <v>88</v>
      </c>
    </row>
    <row r="18" spans="1:28" ht="15" customHeight="1" thickBot="1">
      <c r="A18" s="379"/>
      <c r="B18" s="380" t="s">
        <v>146</v>
      </c>
      <c r="C18" s="381" t="str">
        <f>+F1</f>
        <v>juillet</v>
      </c>
      <c r="D18" s="382"/>
      <c r="E18" s="382"/>
      <c r="F18" s="383"/>
      <c r="G18" s="384"/>
      <c r="H18" s="385"/>
      <c r="I18" s="386"/>
      <c r="J18" s="387"/>
      <c r="K18" s="386"/>
      <c r="L18" s="387"/>
      <c r="M18" s="477"/>
      <c r="N18" s="478"/>
      <c r="O18" s="388"/>
      <c r="P18" s="388"/>
      <c r="Q18" s="388"/>
      <c r="R18" s="389"/>
      <c r="S18" s="195"/>
      <c r="T18" s="213"/>
      <c r="U18" s="200"/>
      <c r="V18" s="201"/>
      <c r="W18" s="202"/>
      <c r="X18" s="202"/>
      <c r="Y18" s="202"/>
      <c r="Z18" s="202"/>
      <c r="AB18" s="4" t="s">
        <v>89</v>
      </c>
    </row>
    <row r="19" spans="1:28" ht="15" customHeight="1">
      <c r="A19" s="362" t="s">
        <v>71</v>
      </c>
      <c r="B19" s="192"/>
      <c r="C19" s="193"/>
      <c r="D19" s="179"/>
      <c r="E19" s="179"/>
      <c r="F19" s="292">
        <f t="shared" si="0"/>
        <v>173.32919999999999</v>
      </c>
      <c r="G19" s="129"/>
      <c r="H19" s="194">
        <v>115.38737</v>
      </c>
      <c r="I19" s="148">
        <v>0</v>
      </c>
      <c r="J19" s="296">
        <f>H19*V9*I19</f>
        <v>0</v>
      </c>
      <c r="K19" s="148">
        <v>0</v>
      </c>
      <c r="L19" s="296">
        <f>H19*V10*K19</f>
        <v>0</v>
      </c>
      <c r="M19" s="473">
        <f t="shared" si="1"/>
        <v>20000.000532203998</v>
      </c>
      <c r="N19" s="474"/>
      <c r="O19" s="303">
        <f t="shared" si="2"/>
        <v>400.00001064407996</v>
      </c>
      <c r="P19" s="303">
        <f t="shared" si="3"/>
        <v>0</v>
      </c>
      <c r="Q19" s="303">
        <f t="shared" si="4"/>
        <v>0</v>
      </c>
      <c r="R19" s="366">
        <f t="shared" si="5"/>
        <v>0</v>
      </c>
      <c r="S19" s="195">
        <f>U19*V11</f>
        <v>173.32919999999999</v>
      </c>
      <c r="T19" s="213"/>
      <c r="U19" s="111">
        <v>22</v>
      </c>
      <c r="V19" s="109"/>
      <c r="W19" s="101">
        <v>0.02</v>
      </c>
      <c r="X19" s="101">
        <v>0</v>
      </c>
      <c r="Y19" s="101">
        <v>0</v>
      </c>
      <c r="Z19" s="102">
        <v>0</v>
      </c>
      <c r="AB19" s="4" t="s">
        <v>90</v>
      </c>
    </row>
    <row r="20" spans="1:28" ht="15" customHeight="1">
      <c r="A20" s="362" t="s">
        <v>72</v>
      </c>
      <c r="B20" s="176"/>
      <c r="C20" s="186"/>
      <c r="D20" s="180"/>
      <c r="E20" s="181"/>
      <c r="F20" s="290">
        <f t="shared" si="0"/>
        <v>173.32919999999999</v>
      </c>
      <c r="G20" s="67"/>
      <c r="H20" s="75">
        <v>115.38737</v>
      </c>
      <c r="I20" s="76">
        <v>0</v>
      </c>
      <c r="J20" s="294">
        <f>H20*V9*I20</f>
        <v>0</v>
      </c>
      <c r="K20" s="76">
        <v>0</v>
      </c>
      <c r="L20" s="294">
        <f>H20*V10*K20</f>
        <v>0</v>
      </c>
      <c r="M20" s="475">
        <f t="shared" si="1"/>
        <v>20000.000532203998</v>
      </c>
      <c r="N20" s="476"/>
      <c r="O20" s="300">
        <f t="shared" si="2"/>
        <v>200.00000532203998</v>
      </c>
      <c r="P20" s="302">
        <f t="shared" si="3"/>
        <v>1000.0000266101999</v>
      </c>
      <c r="Q20" s="302">
        <f t="shared" si="4"/>
        <v>0</v>
      </c>
      <c r="R20" s="364">
        <f t="shared" si="5"/>
        <v>0</v>
      </c>
      <c r="S20" s="195">
        <f>U20*V11</f>
        <v>173.32919999999999</v>
      </c>
      <c r="T20" s="213"/>
      <c r="U20" s="111">
        <v>22</v>
      </c>
      <c r="V20" s="109"/>
      <c r="W20" s="101">
        <v>0.01</v>
      </c>
      <c r="X20" s="101">
        <v>0.05</v>
      </c>
      <c r="Y20" s="101">
        <v>0</v>
      </c>
      <c r="Z20" s="102">
        <v>0</v>
      </c>
      <c r="AB20" s="4" t="s">
        <v>91</v>
      </c>
    </row>
    <row r="21" spans="1:28" ht="15" customHeight="1">
      <c r="A21" s="362" t="s">
        <v>73</v>
      </c>
      <c r="B21" s="176"/>
      <c r="C21" s="177"/>
      <c r="D21" s="180"/>
      <c r="E21" s="181"/>
      <c r="F21" s="290">
        <f t="shared" si="0"/>
        <v>173.32919999999999</v>
      </c>
      <c r="G21" s="67"/>
      <c r="H21" s="75">
        <v>115.38737</v>
      </c>
      <c r="I21" s="76">
        <v>0</v>
      </c>
      <c r="J21" s="296">
        <f>H21*V9*I21</f>
        <v>0</v>
      </c>
      <c r="K21" s="76">
        <v>0</v>
      </c>
      <c r="L21" s="294">
        <f>H21*V10*K21</f>
        <v>0</v>
      </c>
      <c r="M21" s="479">
        <f t="shared" si="1"/>
        <v>20000.000532203998</v>
      </c>
      <c r="N21" s="480"/>
      <c r="O21" s="302">
        <f t="shared" si="2"/>
        <v>1000.0000266101999</v>
      </c>
      <c r="P21" s="302">
        <f t="shared" si="3"/>
        <v>0</v>
      </c>
      <c r="Q21" s="300">
        <f t="shared" si="4"/>
        <v>0</v>
      </c>
      <c r="R21" s="365">
        <f t="shared" si="5"/>
        <v>0</v>
      </c>
      <c r="S21" s="195">
        <f>U21*V11</f>
        <v>173.32919999999999</v>
      </c>
      <c r="T21" s="213"/>
      <c r="U21" s="111">
        <v>22</v>
      </c>
      <c r="V21" s="109"/>
      <c r="W21" s="101">
        <v>0.05</v>
      </c>
      <c r="X21" s="101">
        <v>0</v>
      </c>
      <c r="Y21" s="101">
        <v>0</v>
      </c>
      <c r="Z21" s="102">
        <v>0</v>
      </c>
    </row>
    <row r="22" spans="1:28" ht="15" customHeight="1">
      <c r="A22" s="362" t="s">
        <v>74</v>
      </c>
      <c r="B22" s="176"/>
      <c r="C22" s="177"/>
      <c r="D22" s="180"/>
      <c r="E22" s="181"/>
      <c r="F22" s="290">
        <f t="shared" si="0"/>
        <v>173.32919999999999</v>
      </c>
      <c r="G22" s="67"/>
      <c r="H22" s="75">
        <v>115.38737</v>
      </c>
      <c r="I22" s="76">
        <v>4</v>
      </c>
      <c r="J22" s="294">
        <f>H22*V9*I22</f>
        <v>692.32421999999997</v>
      </c>
      <c r="K22" s="76">
        <v>3</v>
      </c>
      <c r="L22" s="294">
        <f>H22*V10*K22</f>
        <v>605.78369250000003</v>
      </c>
      <c r="M22" s="475">
        <f t="shared" si="1"/>
        <v>20000.000532203998</v>
      </c>
      <c r="N22" s="476"/>
      <c r="O22" s="300">
        <f t="shared" si="2"/>
        <v>1200.0000319322398</v>
      </c>
      <c r="P22" s="302">
        <f t="shared" si="3"/>
        <v>0</v>
      </c>
      <c r="Q22" s="302">
        <f t="shared" si="4"/>
        <v>0</v>
      </c>
      <c r="R22" s="363">
        <f t="shared" si="5"/>
        <v>0</v>
      </c>
      <c r="S22" s="195">
        <f>U22*V11</f>
        <v>173.32919999999999</v>
      </c>
      <c r="T22" s="213"/>
      <c r="U22" s="111">
        <v>22</v>
      </c>
      <c r="V22" s="109"/>
      <c r="W22" s="101">
        <v>0.06</v>
      </c>
      <c r="X22" s="101">
        <v>0</v>
      </c>
      <c r="Y22" s="101">
        <v>0</v>
      </c>
      <c r="Z22" s="102">
        <v>0</v>
      </c>
    </row>
    <row r="23" spans="1:28" ht="15" customHeight="1">
      <c r="A23" s="362" t="s">
        <v>75</v>
      </c>
      <c r="B23" s="176"/>
      <c r="C23" s="177"/>
      <c r="D23" s="180"/>
      <c r="E23" s="181"/>
      <c r="F23" s="290">
        <f t="shared" si="0"/>
        <v>173.32919999999999</v>
      </c>
      <c r="G23" s="67"/>
      <c r="H23" s="75">
        <v>115.38737</v>
      </c>
      <c r="I23" s="76">
        <v>0</v>
      </c>
      <c r="J23" s="294">
        <f>H23*V9*I23</f>
        <v>0</v>
      </c>
      <c r="K23" s="76">
        <v>0</v>
      </c>
      <c r="L23" s="294">
        <f>H23*V10*K23</f>
        <v>0</v>
      </c>
      <c r="M23" s="481">
        <f t="shared" si="1"/>
        <v>20000.000532203998</v>
      </c>
      <c r="N23" s="482"/>
      <c r="O23" s="302">
        <f t="shared" si="2"/>
        <v>0</v>
      </c>
      <c r="P23" s="302">
        <f t="shared" si="3"/>
        <v>0</v>
      </c>
      <c r="Q23" s="302">
        <f t="shared" si="4"/>
        <v>0</v>
      </c>
      <c r="R23" s="365">
        <f t="shared" si="5"/>
        <v>0</v>
      </c>
      <c r="S23" s="195">
        <f>U23*V11</f>
        <v>173.32919999999999</v>
      </c>
      <c r="T23" s="213"/>
      <c r="U23" s="111">
        <v>22</v>
      </c>
      <c r="V23" s="109"/>
      <c r="W23" s="101">
        <v>0</v>
      </c>
      <c r="X23" s="101">
        <v>0</v>
      </c>
      <c r="Y23" s="101">
        <v>0</v>
      </c>
      <c r="Z23" s="102">
        <v>0</v>
      </c>
    </row>
    <row r="24" spans="1:28" ht="15" customHeight="1">
      <c r="A24" s="362" t="s">
        <v>76</v>
      </c>
      <c r="B24" s="176"/>
      <c r="C24" s="177"/>
      <c r="D24" s="180"/>
      <c r="E24" s="181"/>
      <c r="F24" s="290">
        <f t="shared" si="0"/>
        <v>173.32919999999999</v>
      </c>
      <c r="G24" s="67"/>
      <c r="H24" s="75">
        <v>115.38737</v>
      </c>
      <c r="I24" s="76">
        <v>0</v>
      </c>
      <c r="J24" s="294">
        <f>H24*V9*I24</f>
        <v>0</v>
      </c>
      <c r="K24" s="76">
        <v>0</v>
      </c>
      <c r="L24" s="294">
        <f>H24*V10*K24</f>
        <v>0</v>
      </c>
      <c r="M24" s="479">
        <f t="shared" si="1"/>
        <v>20000.000532203998</v>
      </c>
      <c r="N24" s="480"/>
      <c r="O24" s="302">
        <f t="shared" si="2"/>
        <v>0</v>
      </c>
      <c r="P24" s="302">
        <f t="shared" si="3"/>
        <v>0</v>
      </c>
      <c r="Q24" s="302">
        <f t="shared" si="4"/>
        <v>2000.0000532203999</v>
      </c>
      <c r="R24" s="364">
        <f t="shared" si="5"/>
        <v>0</v>
      </c>
      <c r="S24" s="195">
        <f>U24*V11</f>
        <v>173.32919999999999</v>
      </c>
      <c r="T24" s="213"/>
      <c r="U24" s="111">
        <v>22</v>
      </c>
      <c r="V24" s="109"/>
      <c r="W24" s="101">
        <v>0</v>
      </c>
      <c r="X24" s="101">
        <v>0</v>
      </c>
      <c r="Y24" s="101">
        <v>0.1</v>
      </c>
      <c r="Z24" s="102">
        <v>0</v>
      </c>
    </row>
    <row r="25" spans="1:28" ht="15" customHeight="1">
      <c r="A25" s="362" t="s">
        <v>77</v>
      </c>
      <c r="B25" s="176"/>
      <c r="C25" s="177"/>
      <c r="D25" s="180"/>
      <c r="E25" s="181"/>
      <c r="F25" s="290">
        <f t="shared" si="0"/>
        <v>173.32919999999999</v>
      </c>
      <c r="G25" s="67"/>
      <c r="H25" s="75">
        <v>115.38737</v>
      </c>
      <c r="I25" s="76">
        <v>0</v>
      </c>
      <c r="J25" s="294">
        <f>H25*V9*I25</f>
        <v>0</v>
      </c>
      <c r="K25" s="76">
        <v>0</v>
      </c>
      <c r="L25" s="294">
        <f>H25*V10*K25</f>
        <v>0</v>
      </c>
      <c r="M25" s="479">
        <f t="shared" si="1"/>
        <v>20000.000532203998</v>
      </c>
      <c r="N25" s="480"/>
      <c r="O25" s="302">
        <f t="shared" si="2"/>
        <v>1200.0000319322398</v>
      </c>
      <c r="P25" s="302">
        <f t="shared" si="3"/>
        <v>0</v>
      </c>
      <c r="Q25" s="302">
        <f t="shared" si="4"/>
        <v>0</v>
      </c>
      <c r="R25" s="365">
        <f t="shared" si="5"/>
        <v>800.00002128815993</v>
      </c>
      <c r="S25" s="195">
        <f>U25*V11</f>
        <v>173.32919999999999</v>
      </c>
      <c r="T25" s="213"/>
      <c r="U25" s="111">
        <v>22</v>
      </c>
      <c r="V25" s="109"/>
      <c r="W25" s="101">
        <v>0.06</v>
      </c>
      <c r="X25" s="101">
        <v>0</v>
      </c>
      <c r="Y25" s="101">
        <v>0</v>
      </c>
      <c r="Z25" s="102">
        <v>0.04</v>
      </c>
    </row>
    <row r="26" spans="1:28" ht="15" customHeight="1">
      <c r="A26" s="362" t="s">
        <v>78</v>
      </c>
      <c r="B26" s="176"/>
      <c r="C26" s="177"/>
      <c r="D26" s="180"/>
      <c r="E26" s="181"/>
      <c r="F26" s="290">
        <f t="shared" si="0"/>
        <v>173.32919999999999</v>
      </c>
      <c r="G26" s="67"/>
      <c r="H26" s="75">
        <v>115.38737</v>
      </c>
      <c r="I26" s="76">
        <v>0</v>
      </c>
      <c r="J26" s="294">
        <f>H26*V9*I26</f>
        <v>0</v>
      </c>
      <c r="K26" s="76">
        <v>0</v>
      </c>
      <c r="L26" s="294">
        <f>H26*V10*K26</f>
        <v>0</v>
      </c>
      <c r="M26" s="479">
        <f t="shared" si="1"/>
        <v>20000.000532203998</v>
      </c>
      <c r="N26" s="480"/>
      <c r="O26" s="302">
        <f t="shared" si="2"/>
        <v>0</v>
      </c>
      <c r="P26" s="302">
        <f t="shared" si="3"/>
        <v>0</v>
      </c>
      <c r="Q26" s="302">
        <f t="shared" si="4"/>
        <v>0</v>
      </c>
      <c r="R26" s="365">
        <f t="shared" si="5"/>
        <v>600.00001596611992</v>
      </c>
      <c r="S26" s="195">
        <f>U26*V11</f>
        <v>173.32919999999999</v>
      </c>
      <c r="T26" s="213"/>
      <c r="U26" s="111">
        <v>22</v>
      </c>
      <c r="V26" s="109"/>
      <c r="W26" s="101">
        <v>0</v>
      </c>
      <c r="X26" s="101">
        <v>0</v>
      </c>
      <c r="Y26" s="101">
        <v>0</v>
      </c>
      <c r="Z26" s="102">
        <v>0.03</v>
      </c>
    </row>
    <row r="27" spans="1:28" ht="15" customHeight="1" thickBot="1">
      <c r="A27" s="362" t="s">
        <v>79</v>
      </c>
      <c r="B27" s="182"/>
      <c r="C27" s="178"/>
      <c r="D27" s="183"/>
      <c r="E27" s="184"/>
      <c r="F27" s="289">
        <f t="shared" si="0"/>
        <v>173.32919999999999</v>
      </c>
      <c r="G27" s="126"/>
      <c r="H27" s="75">
        <v>115.38737</v>
      </c>
      <c r="I27" s="127">
        <v>0</v>
      </c>
      <c r="J27" s="297">
        <f>H27*V9*I27</f>
        <v>0</v>
      </c>
      <c r="K27" s="127">
        <v>0</v>
      </c>
      <c r="L27" s="297">
        <f>H27*V10*K27</f>
        <v>0</v>
      </c>
      <c r="M27" s="481">
        <f t="shared" si="1"/>
        <v>20000.000532203998</v>
      </c>
      <c r="N27" s="482"/>
      <c r="O27" s="301">
        <f t="shared" si="2"/>
        <v>1000.0000266101999</v>
      </c>
      <c r="P27" s="301">
        <f t="shared" si="3"/>
        <v>0</v>
      </c>
      <c r="Q27" s="301">
        <f t="shared" si="4"/>
        <v>0</v>
      </c>
      <c r="R27" s="364">
        <f t="shared" si="5"/>
        <v>0</v>
      </c>
      <c r="S27" s="195">
        <f>U27*V11</f>
        <v>173.32919999999999</v>
      </c>
      <c r="T27" s="213"/>
      <c r="U27" s="142">
        <v>22</v>
      </c>
      <c r="V27" s="143"/>
      <c r="W27" s="144">
        <v>0.05</v>
      </c>
      <c r="X27" s="144">
        <v>0</v>
      </c>
      <c r="Y27" s="144">
        <v>0</v>
      </c>
      <c r="Z27" s="145">
        <v>0</v>
      </c>
    </row>
    <row r="28" spans="1:28" ht="15" customHeight="1" thickBot="1">
      <c r="A28" s="379"/>
      <c r="B28" s="380" t="s">
        <v>100</v>
      </c>
      <c r="C28" s="381" t="str">
        <f>H1</f>
        <v>août</v>
      </c>
      <c r="D28" s="390"/>
      <c r="E28" s="391"/>
      <c r="F28" s="383"/>
      <c r="G28" s="384"/>
      <c r="H28" s="385"/>
      <c r="I28" s="386"/>
      <c r="J28" s="387"/>
      <c r="K28" s="386"/>
      <c r="L28" s="387"/>
      <c r="M28" s="392"/>
      <c r="N28" s="393"/>
      <c r="O28" s="388"/>
      <c r="P28" s="388"/>
      <c r="Q28" s="388"/>
      <c r="R28" s="389"/>
      <c r="S28" s="195"/>
      <c r="T28" s="213"/>
      <c r="U28" s="200"/>
      <c r="V28" s="201"/>
      <c r="W28" s="202"/>
      <c r="X28" s="202"/>
      <c r="Y28" s="202"/>
      <c r="Z28" s="202"/>
    </row>
    <row r="29" spans="1:28" ht="15" customHeight="1">
      <c r="A29" s="362" t="s">
        <v>71</v>
      </c>
      <c r="B29" s="192"/>
      <c r="C29" s="193"/>
      <c r="D29" s="128"/>
      <c r="E29" s="146"/>
      <c r="F29" s="292">
        <f t="shared" si="0"/>
        <v>173.32919999999999</v>
      </c>
      <c r="G29" s="129"/>
      <c r="H29" s="194">
        <v>115.38737</v>
      </c>
      <c r="I29" s="148">
        <v>0</v>
      </c>
      <c r="J29" s="296">
        <f>H29*V9*I29</f>
        <v>0</v>
      </c>
      <c r="K29" s="148">
        <v>0</v>
      </c>
      <c r="L29" s="296">
        <f>H29*V10*K29</f>
        <v>0</v>
      </c>
      <c r="M29" s="473">
        <f t="shared" si="1"/>
        <v>20000.000532203998</v>
      </c>
      <c r="N29" s="474"/>
      <c r="O29" s="303">
        <f t="shared" si="2"/>
        <v>400.00001064407996</v>
      </c>
      <c r="P29" s="303">
        <f t="shared" si="3"/>
        <v>0</v>
      </c>
      <c r="Q29" s="303">
        <f t="shared" si="4"/>
        <v>0</v>
      </c>
      <c r="R29" s="366">
        <f t="shared" si="5"/>
        <v>0</v>
      </c>
      <c r="S29" s="195">
        <f>U29*V11</f>
        <v>173.32919999999999</v>
      </c>
      <c r="T29" s="213"/>
      <c r="U29" s="150">
        <v>22</v>
      </c>
      <c r="V29" s="151"/>
      <c r="W29" s="152">
        <v>0.02</v>
      </c>
      <c r="X29" s="152">
        <v>0</v>
      </c>
      <c r="Y29" s="152">
        <v>0</v>
      </c>
      <c r="Z29" s="153">
        <v>0</v>
      </c>
    </row>
    <row r="30" spans="1:28" ht="15" customHeight="1">
      <c r="A30" s="362" t="s">
        <v>72</v>
      </c>
      <c r="B30" s="176"/>
      <c r="C30" s="186"/>
      <c r="D30" s="116"/>
      <c r="E30" s="117"/>
      <c r="F30" s="290">
        <f t="shared" si="0"/>
        <v>173.32919999999999</v>
      </c>
      <c r="G30" s="67"/>
      <c r="H30" s="75">
        <v>115.38737</v>
      </c>
      <c r="I30" s="76">
        <v>0</v>
      </c>
      <c r="J30" s="294">
        <f>H30*V9*I30</f>
        <v>0</v>
      </c>
      <c r="K30" s="76">
        <v>2</v>
      </c>
      <c r="L30" s="294">
        <f>H30*V10*K30</f>
        <v>403.855795</v>
      </c>
      <c r="M30" s="479">
        <f t="shared" si="1"/>
        <v>20000.000532203998</v>
      </c>
      <c r="N30" s="480"/>
      <c r="O30" s="302">
        <f t="shared" si="2"/>
        <v>600.00001596611992</v>
      </c>
      <c r="P30" s="302">
        <f t="shared" si="3"/>
        <v>1000.0000266101999</v>
      </c>
      <c r="Q30" s="302">
        <f t="shared" si="4"/>
        <v>0</v>
      </c>
      <c r="R30" s="365">
        <f t="shared" si="5"/>
        <v>0</v>
      </c>
      <c r="S30" s="195">
        <f>U30*V11</f>
        <v>173.32919999999999</v>
      </c>
      <c r="T30" s="213"/>
      <c r="U30" s="111">
        <v>22</v>
      </c>
      <c r="V30" s="109"/>
      <c r="W30" s="101">
        <v>0.03</v>
      </c>
      <c r="X30" s="101">
        <v>0.05</v>
      </c>
      <c r="Y30" s="101">
        <v>0</v>
      </c>
      <c r="Z30" s="102">
        <v>0</v>
      </c>
    </row>
    <row r="31" spans="1:28" ht="15" customHeight="1">
      <c r="A31" s="362" t="s">
        <v>73</v>
      </c>
      <c r="B31" s="176"/>
      <c r="C31" s="177"/>
      <c r="D31" s="116"/>
      <c r="E31" s="117"/>
      <c r="F31" s="290">
        <f>S32</f>
        <v>173.32919999999999</v>
      </c>
      <c r="G31" s="67"/>
      <c r="H31" s="75">
        <v>115.38737</v>
      </c>
      <c r="I31" s="76">
        <v>2</v>
      </c>
      <c r="J31" s="294">
        <f>H31*V9*I31</f>
        <v>346.16210999999998</v>
      </c>
      <c r="K31" s="76">
        <v>0</v>
      </c>
      <c r="L31" s="294">
        <f>H31*V10*K31</f>
        <v>0</v>
      </c>
      <c r="M31" s="479">
        <f t="shared" si="1"/>
        <v>20000.000532203998</v>
      </c>
      <c r="N31" s="480"/>
      <c r="O31" s="302">
        <f t="shared" si="2"/>
        <v>1000.0000266101999</v>
      </c>
      <c r="P31" s="302">
        <f t="shared" si="3"/>
        <v>0</v>
      </c>
      <c r="Q31" s="302">
        <f t="shared" si="4"/>
        <v>1000.0000266101999</v>
      </c>
      <c r="R31" s="365">
        <f t="shared" si="5"/>
        <v>2000.0000532203999</v>
      </c>
      <c r="S31" s="195">
        <f>U31*V11</f>
        <v>173.32919999999999</v>
      </c>
      <c r="T31" s="213"/>
      <c r="U31" s="111">
        <v>22</v>
      </c>
      <c r="V31" s="109"/>
      <c r="W31" s="101">
        <v>0.05</v>
      </c>
      <c r="X31" s="101">
        <v>0</v>
      </c>
      <c r="Y31" s="101">
        <v>0.05</v>
      </c>
      <c r="Z31" s="102">
        <v>0.1</v>
      </c>
    </row>
    <row r="32" spans="1:28" ht="15" customHeight="1">
      <c r="A32" s="362" t="s">
        <v>74</v>
      </c>
      <c r="B32" s="176"/>
      <c r="C32" s="177"/>
      <c r="D32" s="116"/>
      <c r="E32" s="117"/>
      <c r="F32" s="290">
        <f t="shared" ref="F32:F37" si="6">S32</f>
        <v>173.32919999999999</v>
      </c>
      <c r="G32" s="67"/>
      <c r="H32" s="75">
        <v>115.38737</v>
      </c>
      <c r="I32" s="76">
        <v>0</v>
      </c>
      <c r="J32" s="294">
        <f>H32*V9*I32</f>
        <v>0</v>
      </c>
      <c r="K32" s="76">
        <v>1</v>
      </c>
      <c r="L32" s="294">
        <f>H32*V10*K32</f>
        <v>201.9278975</v>
      </c>
      <c r="M32" s="479">
        <f t="shared" si="1"/>
        <v>20000.000532203998</v>
      </c>
      <c r="N32" s="480"/>
      <c r="O32" s="302">
        <f t="shared" si="2"/>
        <v>0</v>
      </c>
      <c r="P32" s="302">
        <f t="shared" si="3"/>
        <v>0</v>
      </c>
      <c r="Q32" s="302">
        <f t="shared" si="4"/>
        <v>0</v>
      </c>
      <c r="R32" s="365">
        <f t="shared" si="5"/>
        <v>2000.0000532203999</v>
      </c>
      <c r="S32" s="195">
        <f>U32*V11</f>
        <v>173.32919999999999</v>
      </c>
      <c r="T32" s="213"/>
      <c r="U32" s="111">
        <v>22</v>
      </c>
      <c r="V32" s="109"/>
      <c r="W32" s="101">
        <v>0</v>
      </c>
      <c r="X32" s="101">
        <v>0</v>
      </c>
      <c r="Y32" s="101">
        <v>0</v>
      </c>
      <c r="Z32" s="102">
        <v>0.1</v>
      </c>
    </row>
    <row r="33" spans="1:26" ht="15" customHeight="1">
      <c r="A33" s="362" t="s">
        <v>75</v>
      </c>
      <c r="B33" s="176"/>
      <c r="C33" s="177"/>
      <c r="D33" s="116"/>
      <c r="E33" s="117"/>
      <c r="F33" s="290">
        <f t="shared" si="6"/>
        <v>173.32919999999999</v>
      </c>
      <c r="G33" s="67"/>
      <c r="H33" s="75">
        <v>115.38737</v>
      </c>
      <c r="I33" s="76">
        <v>0</v>
      </c>
      <c r="J33" s="294">
        <f>H33*V9*I33</f>
        <v>0</v>
      </c>
      <c r="K33" s="76">
        <v>0</v>
      </c>
      <c r="L33" s="294">
        <f>H33*V10*K33</f>
        <v>0</v>
      </c>
      <c r="M33" s="479">
        <f t="shared" si="1"/>
        <v>20000.000532203998</v>
      </c>
      <c r="N33" s="480"/>
      <c r="O33" s="302">
        <f t="shared" si="2"/>
        <v>2000.0000532203999</v>
      </c>
      <c r="P33" s="302">
        <f t="shared" si="3"/>
        <v>6000.0001596611992</v>
      </c>
      <c r="Q33" s="302">
        <f t="shared" si="4"/>
        <v>0</v>
      </c>
      <c r="R33" s="365">
        <f t="shared" si="5"/>
        <v>0</v>
      </c>
      <c r="S33" s="195">
        <f>U33*V11</f>
        <v>173.32919999999999</v>
      </c>
      <c r="T33" s="213"/>
      <c r="U33" s="111">
        <v>22</v>
      </c>
      <c r="V33" s="109"/>
      <c r="W33" s="101">
        <v>0.1</v>
      </c>
      <c r="X33" s="101">
        <v>0.3</v>
      </c>
      <c r="Y33" s="101">
        <v>0</v>
      </c>
      <c r="Z33" s="102">
        <v>0</v>
      </c>
    </row>
    <row r="34" spans="1:26" ht="15" customHeight="1">
      <c r="A34" s="362" t="s">
        <v>76</v>
      </c>
      <c r="B34" s="176"/>
      <c r="C34" s="177"/>
      <c r="D34" s="116"/>
      <c r="E34" s="117"/>
      <c r="F34" s="290">
        <f t="shared" si="6"/>
        <v>173.32919999999999</v>
      </c>
      <c r="G34" s="67"/>
      <c r="H34" s="75">
        <v>115.38737</v>
      </c>
      <c r="I34" s="76">
        <v>2</v>
      </c>
      <c r="J34" s="294">
        <f>H34*V9*I34</f>
        <v>346.16210999999998</v>
      </c>
      <c r="K34" s="76">
        <v>0</v>
      </c>
      <c r="L34" s="294">
        <f>H34*V10*K34</f>
        <v>0</v>
      </c>
      <c r="M34" s="479">
        <f t="shared" si="1"/>
        <v>20000.000532203998</v>
      </c>
      <c r="N34" s="480"/>
      <c r="O34" s="302">
        <f t="shared" si="2"/>
        <v>1000.0000266101999</v>
      </c>
      <c r="P34" s="302">
        <f t="shared" si="3"/>
        <v>0</v>
      </c>
      <c r="Q34" s="302">
        <f t="shared" si="4"/>
        <v>0</v>
      </c>
      <c r="R34" s="365">
        <f t="shared" si="5"/>
        <v>0</v>
      </c>
      <c r="S34" s="195">
        <f>U34*V11</f>
        <v>173.32919999999999</v>
      </c>
      <c r="T34" s="213"/>
      <c r="U34" s="111">
        <v>22</v>
      </c>
      <c r="V34" s="109"/>
      <c r="W34" s="101">
        <v>0.05</v>
      </c>
      <c r="X34" s="101">
        <v>0</v>
      </c>
      <c r="Y34" s="101">
        <v>0</v>
      </c>
      <c r="Z34" s="102">
        <v>0</v>
      </c>
    </row>
    <row r="35" spans="1:26" ht="15" customHeight="1">
      <c r="A35" s="362" t="s">
        <v>77</v>
      </c>
      <c r="B35" s="176"/>
      <c r="C35" s="177"/>
      <c r="D35" s="116"/>
      <c r="E35" s="117"/>
      <c r="F35" s="290">
        <f t="shared" si="6"/>
        <v>173.32919999999999</v>
      </c>
      <c r="G35" s="67"/>
      <c r="H35" s="75">
        <v>115.38737</v>
      </c>
      <c r="I35" s="76">
        <v>0</v>
      </c>
      <c r="J35" s="294">
        <f>H35*V9*I35</f>
        <v>0</v>
      </c>
      <c r="K35" s="76">
        <v>0</v>
      </c>
      <c r="L35" s="294">
        <f>H35*V10*K35</f>
        <v>0</v>
      </c>
      <c r="M35" s="479">
        <f t="shared" si="1"/>
        <v>20000.000532203998</v>
      </c>
      <c r="N35" s="480"/>
      <c r="O35" s="302">
        <f t="shared" si="2"/>
        <v>1600.0000425763199</v>
      </c>
      <c r="P35" s="302">
        <f t="shared" si="3"/>
        <v>2000.0000532203999</v>
      </c>
      <c r="Q35" s="302">
        <f t="shared" si="4"/>
        <v>1000.0000266101999</v>
      </c>
      <c r="R35" s="365">
        <f t="shared" si="5"/>
        <v>600.00001596611992</v>
      </c>
      <c r="S35" s="195">
        <f>U35*V11</f>
        <v>173.32919999999999</v>
      </c>
      <c r="T35" s="213"/>
      <c r="U35" s="111">
        <v>22</v>
      </c>
      <c r="V35" s="109"/>
      <c r="W35" s="101">
        <v>0.08</v>
      </c>
      <c r="X35" s="101">
        <v>0.1</v>
      </c>
      <c r="Y35" s="101">
        <v>0.05</v>
      </c>
      <c r="Z35" s="102">
        <v>0.03</v>
      </c>
    </row>
    <row r="36" spans="1:26" ht="15" customHeight="1">
      <c r="A36" s="362" t="s">
        <v>78</v>
      </c>
      <c r="B36" s="176"/>
      <c r="C36" s="177"/>
      <c r="D36" s="116"/>
      <c r="E36" s="117"/>
      <c r="F36" s="290">
        <f t="shared" si="6"/>
        <v>173.32919999999999</v>
      </c>
      <c r="G36" s="67"/>
      <c r="H36" s="75">
        <v>115.38737</v>
      </c>
      <c r="I36" s="76">
        <v>4</v>
      </c>
      <c r="J36" s="294">
        <f>H36*V9*I36</f>
        <v>692.32421999999997</v>
      </c>
      <c r="K36" s="76">
        <v>2</v>
      </c>
      <c r="L36" s="294">
        <f>H36*V10*K36</f>
        <v>403.855795</v>
      </c>
      <c r="M36" s="479">
        <f t="shared" si="1"/>
        <v>20000.000532203998</v>
      </c>
      <c r="N36" s="480"/>
      <c r="O36" s="302">
        <f t="shared" si="2"/>
        <v>1600.0000425763199</v>
      </c>
      <c r="P36" s="302">
        <f t="shared" si="3"/>
        <v>0</v>
      </c>
      <c r="Q36" s="302">
        <f t="shared" si="4"/>
        <v>0</v>
      </c>
      <c r="R36" s="365">
        <f t="shared" si="5"/>
        <v>0</v>
      </c>
      <c r="S36" s="195">
        <f>U36*V11</f>
        <v>173.32919999999999</v>
      </c>
      <c r="T36" s="213"/>
      <c r="U36" s="111">
        <v>22</v>
      </c>
      <c r="V36" s="109"/>
      <c r="W36" s="101">
        <v>0.08</v>
      </c>
      <c r="X36" s="101">
        <v>0</v>
      </c>
      <c r="Y36" s="101">
        <v>0</v>
      </c>
      <c r="Z36" s="102">
        <v>0</v>
      </c>
    </row>
    <row r="37" spans="1:26" ht="15" customHeight="1" thickBot="1">
      <c r="A37" s="367" t="s">
        <v>79</v>
      </c>
      <c r="B37" s="368"/>
      <c r="C37" s="369"/>
      <c r="D37" s="370"/>
      <c r="E37" s="370"/>
      <c r="F37" s="371">
        <f t="shared" si="6"/>
        <v>173.32919999999999</v>
      </c>
      <c r="G37" s="372"/>
      <c r="H37" s="75">
        <v>115.38737</v>
      </c>
      <c r="I37" s="374">
        <v>0</v>
      </c>
      <c r="J37" s="375">
        <f>H37*V9*I37</f>
        <v>0</v>
      </c>
      <c r="K37" s="376">
        <v>0</v>
      </c>
      <c r="L37" s="375">
        <f>H37*V10*K37</f>
        <v>0</v>
      </c>
      <c r="M37" s="512">
        <f t="shared" ref="M37" si="7">F37*H37</f>
        <v>20000.000532203998</v>
      </c>
      <c r="N37" s="513"/>
      <c r="O37" s="377">
        <f t="shared" si="2"/>
        <v>2000.0000532203999</v>
      </c>
      <c r="P37" s="377">
        <f t="shared" si="3"/>
        <v>1000.0000266101999</v>
      </c>
      <c r="Q37" s="377">
        <f t="shared" si="4"/>
        <v>2000.0000532203999</v>
      </c>
      <c r="R37" s="378">
        <f t="shared" si="5"/>
        <v>2000.0000532203999</v>
      </c>
      <c r="S37" s="195">
        <f>U37*V11</f>
        <v>173.32919999999999</v>
      </c>
      <c r="T37" s="214"/>
      <c r="U37" s="112">
        <v>22</v>
      </c>
      <c r="V37" s="110"/>
      <c r="W37" s="103">
        <v>0.1</v>
      </c>
      <c r="X37" s="103">
        <v>0.05</v>
      </c>
      <c r="Y37" s="103">
        <v>0.1</v>
      </c>
      <c r="Z37" s="104">
        <v>0.1</v>
      </c>
    </row>
    <row r="38" spans="1:26" ht="15" customHeight="1" thickBot="1">
      <c r="A38" s="394"/>
      <c r="B38" s="380" t="s">
        <v>100</v>
      </c>
      <c r="C38" s="396" t="str">
        <f>J1</f>
        <v>septembre</v>
      </c>
      <c r="D38" s="397"/>
      <c r="E38" s="397"/>
      <c r="F38" s="398"/>
      <c r="G38" s="399"/>
      <c r="H38" s="400"/>
      <c r="I38" s="401"/>
      <c r="J38" s="402"/>
      <c r="K38" s="401"/>
      <c r="L38" s="402"/>
      <c r="M38" s="403"/>
      <c r="N38" s="404"/>
      <c r="O38" s="405"/>
      <c r="P38" s="405"/>
      <c r="Q38" s="405"/>
      <c r="R38" s="406"/>
      <c r="S38" s="195"/>
      <c r="T38" s="196"/>
      <c r="U38" s="197"/>
      <c r="V38" s="198"/>
      <c r="W38" s="199"/>
      <c r="X38" s="199"/>
      <c r="Y38" s="199"/>
      <c r="Z38" s="199"/>
    </row>
    <row r="39" spans="1:26" ht="15" customHeight="1" thickBot="1">
      <c r="B39" s="510"/>
      <c r="C39" s="511"/>
      <c r="D39" s="511"/>
      <c r="E39" s="511"/>
      <c r="F39" s="511"/>
      <c r="G39" s="511"/>
      <c r="H39" s="84"/>
      <c r="I39" s="84"/>
      <c r="J39" s="84"/>
      <c r="K39" s="84"/>
      <c r="L39" s="84"/>
      <c r="M39" s="508"/>
      <c r="N39" s="509"/>
      <c r="O39" s="84"/>
      <c r="P39" s="84"/>
      <c r="Q39" s="84"/>
      <c r="R39" s="395"/>
    </row>
  </sheetData>
  <sheetProtection password="C06A" sheet="1" objects="1" scenarios="1"/>
  <mergeCells count="53">
    <mergeCell ref="M36:N36"/>
    <mergeCell ref="U5:U8"/>
    <mergeCell ref="M30:N30"/>
    <mergeCell ref="M31:N31"/>
    <mergeCell ref="M32:N32"/>
    <mergeCell ref="M33:N33"/>
    <mergeCell ref="M34:N34"/>
    <mergeCell ref="O7:O8"/>
    <mergeCell ref="O5:R6"/>
    <mergeCell ref="P7:P8"/>
    <mergeCell ref="Q7:Q8"/>
    <mergeCell ref="R7:R8"/>
    <mergeCell ref="F1:G1"/>
    <mergeCell ref="H1:I1"/>
    <mergeCell ref="J1:K1"/>
    <mergeCell ref="M39:N39"/>
    <mergeCell ref="B39:G39"/>
    <mergeCell ref="M37:N37"/>
    <mergeCell ref="M9:N9"/>
    <mergeCell ref="M10:N10"/>
    <mergeCell ref="M11:N11"/>
    <mergeCell ref="M12:N12"/>
    <mergeCell ref="M24:N24"/>
    <mergeCell ref="M35:N35"/>
    <mergeCell ref="M21:N21"/>
    <mergeCell ref="M22:N22"/>
    <mergeCell ref="M23:N23"/>
    <mergeCell ref="M13:N13"/>
    <mergeCell ref="E5:E8"/>
    <mergeCell ref="M5:N8"/>
    <mergeCell ref="B5:B8"/>
    <mergeCell ref="C5:C8"/>
    <mergeCell ref="F5:F8"/>
    <mergeCell ref="G5:L6"/>
    <mergeCell ref="G7:H7"/>
    <mergeCell ref="I7:J7"/>
    <mergeCell ref="K7:L7"/>
    <mergeCell ref="W5:Z7"/>
    <mergeCell ref="A1:B1"/>
    <mergeCell ref="A4:B4"/>
    <mergeCell ref="M29:N29"/>
    <mergeCell ref="M20:N20"/>
    <mergeCell ref="M18:N18"/>
    <mergeCell ref="M25:N25"/>
    <mergeCell ref="M26:N26"/>
    <mergeCell ref="M27:N27"/>
    <mergeCell ref="M14:N14"/>
    <mergeCell ref="M15:N15"/>
    <mergeCell ref="M16:N16"/>
    <mergeCell ref="M17:N17"/>
    <mergeCell ref="M19:N19"/>
    <mergeCell ref="A5:A8"/>
    <mergeCell ref="D5:D8"/>
  </mergeCells>
  <dataValidations count="1">
    <dataValidation type="list" allowBlank="1" showInputMessage="1" showErrorMessage="1" sqref="F1:K1">
      <formula1>$AB$9:$AB$20</formula1>
    </dataValidation>
  </dataValidations>
  <pageMargins left="0.11811023622047245" right="0.11811023622047245" top="0.19685039370078741" bottom="0.19685039370078741" header="0.19685039370078741" footer="0.15748031496062992"/>
  <pageSetup paperSize="9" orientation="landscape" errors="blank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Y38"/>
  <sheetViews>
    <sheetView showGridLines="0" showRowColHeaders="0" workbookViewId="0">
      <selection activeCell="J10" sqref="J10"/>
    </sheetView>
  </sheetViews>
  <sheetFormatPr baseColWidth="10" defaultRowHeight="15" customHeight="1"/>
  <cols>
    <col min="1" max="1" width="2.140625" style="1" customWidth="1"/>
    <col min="2" max="2" width="13.140625" style="1" customWidth="1"/>
    <col min="3" max="3" width="9.42578125" style="1" customWidth="1"/>
    <col min="4" max="4" width="10" style="1" customWidth="1"/>
    <col min="5" max="7" width="8.7109375" style="1" customWidth="1"/>
    <col min="8" max="8" width="10.42578125" style="1" customWidth="1"/>
    <col min="9" max="9" width="14.85546875" style="1" bestFit="1" customWidth="1"/>
    <col min="10" max="11" width="8.7109375" style="1" customWidth="1"/>
    <col min="12" max="12" width="13.28515625" style="1" customWidth="1"/>
    <col min="13" max="14" width="7.7109375" style="1" customWidth="1"/>
    <col min="15" max="15" width="14" style="1" customWidth="1"/>
    <col min="16" max="16" width="3.85546875" style="1" customWidth="1"/>
    <col min="17" max="17" width="5.42578125" style="1" customWidth="1"/>
    <col min="18" max="18" width="9.85546875" style="1" customWidth="1"/>
    <col min="19" max="19" width="5.7109375" style="1" hidden="1" customWidth="1"/>
    <col min="20" max="23" width="10" style="1" customWidth="1"/>
    <col min="24" max="24" width="5.140625" style="1" customWidth="1"/>
    <col min="25" max="16384" width="11.42578125" style="1"/>
  </cols>
  <sheetData>
    <row r="1" spans="1:25" ht="1.5" customHeight="1" thickBot="1"/>
    <row r="2" spans="1:25" ht="15" customHeight="1" thickBot="1">
      <c r="D2" s="46"/>
      <c r="E2" s="174"/>
      <c r="F2" s="191"/>
      <c r="G2" s="224" t="s">
        <v>99</v>
      </c>
      <c r="H2" s="160">
        <v>2021</v>
      </c>
      <c r="I2" s="223" t="s">
        <v>98</v>
      </c>
      <c r="J2" s="191"/>
      <c r="K2" s="191"/>
      <c r="L2" s="191"/>
      <c r="M2" s="191"/>
      <c r="N2" s="419"/>
      <c r="Y2" s="420"/>
    </row>
    <row r="3" spans="1:25" ht="15" customHeight="1" thickBot="1">
      <c r="R3" s="530" t="s">
        <v>96</v>
      </c>
      <c r="S3" s="531"/>
      <c r="T3" s="531"/>
      <c r="U3" s="531"/>
      <c r="V3" s="531"/>
      <c r="W3" s="532"/>
      <c r="Y3" s="4"/>
    </row>
    <row r="4" spans="1:25" ht="45" customHeight="1" thickBot="1">
      <c r="A4" s="533" t="s">
        <v>15</v>
      </c>
      <c r="B4" s="86" t="s">
        <v>35</v>
      </c>
      <c r="C4" s="537" t="s">
        <v>37</v>
      </c>
      <c r="D4" s="538"/>
      <c r="E4" s="538"/>
      <c r="F4" s="538"/>
      <c r="G4" s="539"/>
      <c r="H4" s="558" t="s">
        <v>38</v>
      </c>
      <c r="I4" s="546" t="s">
        <v>39</v>
      </c>
      <c r="J4" s="492" t="s">
        <v>40</v>
      </c>
      <c r="K4" s="493"/>
      <c r="L4" s="540" t="s">
        <v>43</v>
      </c>
      <c r="M4" s="542"/>
      <c r="N4" s="544" t="s">
        <v>44</v>
      </c>
      <c r="O4" s="546" t="s">
        <v>45</v>
      </c>
      <c r="P4" s="333"/>
      <c r="Q4" s="535" t="s">
        <v>51</v>
      </c>
      <c r="R4" s="517" t="s">
        <v>49</v>
      </c>
      <c r="S4" s="80"/>
      <c r="T4" s="556" t="s">
        <v>50</v>
      </c>
      <c r="U4" s="549" t="s">
        <v>148</v>
      </c>
      <c r="V4" s="549" t="s">
        <v>149</v>
      </c>
      <c r="W4" s="548" t="s">
        <v>150</v>
      </c>
      <c r="X4" s="203"/>
      <c r="Y4" s="80"/>
    </row>
    <row r="5" spans="1:25" ht="30" customHeight="1" thickBot="1">
      <c r="A5" s="534"/>
      <c r="B5" s="87" t="s">
        <v>36</v>
      </c>
      <c r="C5" s="59" t="s">
        <v>49</v>
      </c>
      <c r="D5" s="59" t="s">
        <v>50</v>
      </c>
      <c r="E5" s="59" t="str">
        <f>U4</f>
        <v>g</v>
      </c>
      <c r="F5" s="59" t="str">
        <f>V4</f>
        <v>k</v>
      </c>
      <c r="G5" s="113" t="str">
        <f>W4</f>
        <v>i</v>
      </c>
      <c r="H5" s="559"/>
      <c r="I5" s="557"/>
      <c r="J5" s="90" t="s">
        <v>41</v>
      </c>
      <c r="K5" s="90" t="s">
        <v>42</v>
      </c>
      <c r="L5" s="541"/>
      <c r="M5" s="543"/>
      <c r="N5" s="545"/>
      <c r="O5" s="547"/>
      <c r="P5" s="334"/>
      <c r="Q5" s="536"/>
      <c r="R5" s="517"/>
      <c r="S5" s="80"/>
      <c r="T5" s="556"/>
      <c r="U5" s="549"/>
      <c r="V5" s="549"/>
      <c r="W5" s="548"/>
      <c r="X5" s="203"/>
      <c r="Y5" s="80"/>
    </row>
    <row r="6" spans="1:25" ht="15" customHeight="1">
      <c r="A6" s="82">
        <v>1</v>
      </c>
      <c r="B6" s="294">
        <f>'Page 1'!M9+'Page 1'!J9+'Page 1'!L9+'Page 1'!O9+'Page 1'!P9+'Page 1'!Q9+'Page 1'!R9</f>
        <v>26400.000702509275</v>
      </c>
      <c r="C6" s="304">
        <f>R6*Q6</f>
        <v>3300</v>
      </c>
      <c r="D6" s="305">
        <f>T6*Q6</f>
        <v>4400</v>
      </c>
      <c r="E6" s="306">
        <f>U6*Q6</f>
        <v>2200</v>
      </c>
      <c r="F6" s="307">
        <f>V6*Q6</f>
        <v>4400</v>
      </c>
      <c r="G6" s="307">
        <f>W6*Q6</f>
        <v>0</v>
      </c>
      <c r="H6" s="296">
        <f>SUM(J6,K6,)</f>
        <v>6538.0000632258343</v>
      </c>
      <c r="I6" s="308">
        <f>SUM(B6,C6,D6,E6,G6,F6)</f>
        <v>40700.000702509278</v>
      </c>
      <c r="J6" s="309">
        <f>B6*S7</f>
        <v>2376.0000632258348</v>
      </c>
      <c r="K6" s="310">
        <f>[2]!Irg2020H(L6)</f>
        <v>4162</v>
      </c>
      <c r="L6" s="311">
        <f>B6-J6+C6+D6+E6+F6+G6</f>
        <v>38324.00063928344</v>
      </c>
      <c r="M6" s="120">
        <v>0</v>
      </c>
      <c r="N6" s="121">
        <v>0</v>
      </c>
      <c r="O6" s="337">
        <f>L6-K6+M6-N6</f>
        <v>34162.00063928344</v>
      </c>
      <c r="P6" s="335"/>
      <c r="Q6" s="207">
        <v>22</v>
      </c>
      <c r="R6" s="161">
        <v>150</v>
      </c>
      <c r="S6" s="162"/>
      <c r="T6" s="163">
        <v>200</v>
      </c>
      <c r="U6" s="161">
        <v>100</v>
      </c>
      <c r="V6" s="161">
        <v>200</v>
      </c>
      <c r="W6" s="189">
        <v>0</v>
      </c>
      <c r="X6" s="203"/>
      <c r="Y6" s="80"/>
    </row>
    <row r="7" spans="1:25" ht="15" customHeight="1">
      <c r="A7" s="82">
        <v>2</v>
      </c>
      <c r="B7" s="294">
        <f>'Page 1'!M10+'Page 1'!J10+'Page 1'!L10+'Page 1'!O10+'Page 1'!P10+'Page 1'!Q10+'Page 1'!R10</f>
        <v>26776.937547187234</v>
      </c>
      <c r="C7" s="312">
        <f t="shared" ref="C7:C34" si="0">R7*Q7</f>
        <v>3300</v>
      </c>
      <c r="D7" s="313">
        <f t="shared" ref="D7:D34" si="1">T7*Q7</f>
        <v>4400</v>
      </c>
      <c r="E7" s="306">
        <f t="shared" ref="E7:E14" si="2">U7*Q7</f>
        <v>2200</v>
      </c>
      <c r="F7" s="307">
        <f t="shared" ref="F7:F14" si="3">V7*Q7</f>
        <v>242</v>
      </c>
      <c r="G7" s="307">
        <f t="shared" ref="G7:G14" si="4">W7*Q7</f>
        <v>2200</v>
      </c>
      <c r="H7" s="296">
        <f t="shared" ref="H7:H14" si="5">SUM(J7,K7,)</f>
        <v>6921.9243792468515</v>
      </c>
      <c r="I7" s="308">
        <f t="shared" ref="I7:I34" si="6">SUM(B7,C7,D7,E7,G7,F7)</f>
        <v>39118.937547187234</v>
      </c>
      <c r="J7" s="314">
        <f>B7*S7</f>
        <v>2409.924379246851</v>
      </c>
      <c r="K7" s="310">
        <f>[2]!CalIrg2020(L7)</f>
        <v>4512</v>
      </c>
      <c r="L7" s="315">
        <f>B7-J7+C7+D7+E7+F7+G7</f>
        <v>36709.013167940386</v>
      </c>
      <c r="M7" s="118">
        <v>0</v>
      </c>
      <c r="N7" s="119"/>
      <c r="O7" s="290">
        <f>L7-K7+M7-N7</f>
        <v>32197.013167940386</v>
      </c>
      <c r="P7" s="335"/>
      <c r="Q7" s="207">
        <v>22</v>
      </c>
      <c r="R7" s="161">
        <v>150</v>
      </c>
      <c r="S7" s="165">
        <v>0.09</v>
      </c>
      <c r="T7" s="163">
        <v>200</v>
      </c>
      <c r="U7" s="161">
        <v>100</v>
      </c>
      <c r="V7" s="161">
        <v>11</v>
      </c>
      <c r="W7" s="189">
        <v>100</v>
      </c>
      <c r="X7" s="203"/>
      <c r="Y7" s="80"/>
    </row>
    <row r="8" spans="1:25" ht="15" customHeight="1">
      <c r="A8" s="82">
        <v>3</v>
      </c>
      <c r="B8" s="294">
        <f>'Page 1'!M11+'Page 1'!J11+'Page 1'!L11+'Page 1'!O11+'Page 1'!P11+'Page 1'!Q11+'Page 1'!R11</f>
        <v>20400.000542848076</v>
      </c>
      <c r="C8" s="312">
        <f t="shared" si="0"/>
        <v>3300</v>
      </c>
      <c r="D8" s="313">
        <f t="shared" si="1"/>
        <v>4400</v>
      </c>
      <c r="E8" s="306">
        <f t="shared" si="2"/>
        <v>2200</v>
      </c>
      <c r="F8" s="307">
        <f t="shared" si="3"/>
        <v>2200</v>
      </c>
      <c r="G8" s="307">
        <f t="shared" si="4"/>
        <v>0</v>
      </c>
      <c r="H8" s="296">
        <f t="shared" si="5"/>
        <v>2367.0000488563269</v>
      </c>
      <c r="I8" s="308">
        <f t="shared" si="6"/>
        <v>32500.000542848076</v>
      </c>
      <c r="J8" s="314">
        <f>B8*S7</f>
        <v>1836.0000488563269</v>
      </c>
      <c r="K8" s="310">
        <f>[2]!CalIrg2020(L8)</f>
        <v>531</v>
      </c>
      <c r="L8" s="315">
        <f t="shared" ref="L8:L34" si="7">B8-J8+C8+D8+E8+F8+G8</f>
        <v>30664.000493991749</v>
      </c>
      <c r="M8" s="118">
        <v>1000</v>
      </c>
      <c r="N8" s="119">
        <v>0</v>
      </c>
      <c r="O8" s="290">
        <f t="shared" ref="O8:O34" si="8">L8-K8+M8-N8</f>
        <v>31133.000493991749</v>
      </c>
      <c r="P8" s="335"/>
      <c r="Q8" s="207">
        <v>22</v>
      </c>
      <c r="R8" s="161">
        <v>150</v>
      </c>
      <c r="S8" s="162"/>
      <c r="T8" s="163">
        <v>200</v>
      </c>
      <c r="U8" s="161">
        <v>100</v>
      </c>
      <c r="V8" s="161">
        <v>100</v>
      </c>
      <c r="W8" s="189">
        <v>0</v>
      </c>
      <c r="X8" s="203"/>
      <c r="Y8" s="80"/>
    </row>
    <row r="9" spans="1:25" ht="15" customHeight="1">
      <c r="A9" s="82">
        <v>4</v>
      </c>
      <c r="B9" s="294">
        <f>'Page 1'!M12+'Page 1'!J12+'Page 1'!L12+'Page 1'!O12+'Page 1'!P12+'Page 1'!Q12+'Page 1'!R12</f>
        <v>21600.000574780319</v>
      </c>
      <c r="C9" s="312">
        <f t="shared" si="0"/>
        <v>3300</v>
      </c>
      <c r="D9" s="313">
        <f t="shared" si="1"/>
        <v>4400</v>
      </c>
      <c r="E9" s="306">
        <f t="shared" si="2"/>
        <v>3300</v>
      </c>
      <c r="F9" s="307">
        <f t="shared" si="3"/>
        <v>3080</v>
      </c>
      <c r="G9" s="307">
        <f t="shared" si="4"/>
        <v>4400</v>
      </c>
      <c r="H9" s="296">
        <f t="shared" si="5"/>
        <v>6012.0000517302287</v>
      </c>
      <c r="I9" s="308">
        <f t="shared" si="6"/>
        <v>40080.000574780322</v>
      </c>
      <c r="J9" s="314">
        <f>B9*S7</f>
        <v>1944.0000517302287</v>
      </c>
      <c r="K9" s="310">
        <f>[2]!Irg2020H(L9)</f>
        <v>4068</v>
      </c>
      <c r="L9" s="315">
        <f t="shared" si="7"/>
        <v>38136.00052305009</v>
      </c>
      <c r="M9" s="118"/>
      <c r="N9" s="119"/>
      <c r="O9" s="290">
        <f t="shared" si="8"/>
        <v>34068.00052305009</v>
      </c>
      <c r="P9" s="335"/>
      <c r="Q9" s="207">
        <v>22</v>
      </c>
      <c r="R9" s="161">
        <v>150</v>
      </c>
      <c r="S9" s="162"/>
      <c r="T9" s="163">
        <v>200</v>
      </c>
      <c r="U9" s="161">
        <v>150</v>
      </c>
      <c r="V9" s="161">
        <v>140</v>
      </c>
      <c r="W9" s="189">
        <v>200</v>
      </c>
      <c r="X9" s="203"/>
      <c r="Y9" s="80"/>
    </row>
    <row r="10" spans="1:25" ht="15" customHeight="1">
      <c r="A10" s="82">
        <v>5</v>
      </c>
      <c r="B10" s="294">
        <f>'Page 1'!M13+'Page 1'!J13+'Page 1'!L13+'Page 1'!O13+'Page 1'!P13+'Page 1'!Q13+'Page 1'!R13</f>
        <v>22000.000585424397</v>
      </c>
      <c r="C10" s="312">
        <f t="shared" si="0"/>
        <v>3300</v>
      </c>
      <c r="D10" s="313">
        <f t="shared" si="1"/>
        <v>4400</v>
      </c>
      <c r="E10" s="306">
        <f t="shared" si="2"/>
        <v>0</v>
      </c>
      <c r="F10" s="307">
        <f t="shared" si="3"/>
        <v>0</v>
      </c>
      <c r="G10" s="307">
        <f t="shared" si="4"/>
        <v>0</v>
      </c>
      <c r="H10" s="296">
        <f t="shared" si="5"/>
        <v>1980.0000526881956</v>
      </c>
      <c r="I10" s="308">
        <f t="shared" si="6"/>
        <v>29700.000585424397</v>
      </c>
      <c r="J10" s="314">
        <f>B10*S7</f>
        <v>1980.0000526881956</v>
      </c>
      <c r="K10" s="310">
        <f>[2]!Irg2020H(L10)</f>
        <v>0</v>
      </c>
      <c r="L10" s="315">
        <f t="shared" si="7"/>
        <v>27720.000532736201</v>
      </c>
      <c r="M10" s="118"/>
      <c r="N10" s="119"/>
      <c r="O10" s="290">
        <f t="shared" si="8"/>
        <v>27720.000532736201</v>
      </c>
      <c r="P10" s="335"/>
      <c r="Q10" s="207">
        <v>22</v>
      </c>
      <c r="R10" s="161">
        <v>150</v>
      </c>
      <c r="S10" s="162"/>
      <c r="T10" s="163">
        <v>200</v>
      </c>
      <c r="U10" s="161">
        <v>0</v>
      </c>
      <c r="V10" s="161">
        <v>0</v>
      </c>
      <c r="W10" s="189">
        <v>0</v>
      </c>
      <c r="X10" s="203"/>
      <c r="Y10" s="80"/>
    </row>
    <row r="11" spans="1:25" ht="15" customHeight="1">
      <c r="A11" s="82">
        <v>6</v>
      </c>
      <c r="B11" s="294">
        <f>'Page 1'!M14+'Page 1'!J14+'Page 1'!L14+'Page 1'!O14+'Page 1'!P14+'Page 1'!Q14+'Page 1'!R14</f>
        <v>21800.000580102358</v>
      </c>
      <c r="C11" s="312">
        <f t="shared" si="0"/>
        <v>3300</v>
      </c>
      <c r="D11" s="313">
        <f t="shared" si="1"/>
        <v>4400</v>
      </c>
      <c r="E11" s="306">
        <f t="shared" si="2"/>
        <v>6600</v>
      </c>
      <c r="F11" s="307">
        <f t="shared" si="3"/>
        <v>0</v>
      </c>
      <c r="G11" s="307">
        <f t="shared" si="4"/>
        <v>0</v>
      </c>
      <c r="H11" s="296">
        <f t="shared" si="5"/>
        <v>4031.0000522092123</v>
      </c>
      <c r="I11" s="308">
        <f t="shared" si="6"/>
        <v>36100.000580102358</v>
      </c>
      <c r="J11" s="314">
        <f>B11*S7</f>
        <v>1962.0000522092121</v>
      </c>
      <c r="K11" s="310">
        <f>[2]!Irg2020H(L11)</f>
        <v>2069</v>
      </c>
      <c r="L11" s="315">
        <f t="shared" si="7"/>
        <v>34138.000527893149</v>
      </c>
      <c r="M11" s="118"/>
      <c r="N11" s="119"/>
      <c r="O11" s="290">
        <f t="shared" si="8"/>
        <v>32069.000527893149</v>
      </c>
      <c r="P11" s="335"/>
      <c r="Q11" s="207">
        <v>22</v>
      </c>
      <c r="R11" s="161">
        <v>150</v>
      </c>
      <c r="S11" s="162"/>
      <c r="T11" s="163">
        <v>200</v>
      </c>
      <c r="U11" s="161">
        <v>300</v>
      </c>
      <c r="V11" s="161">
        <v>0</v>
      </c>
      <c r="W11" s="189">
        <v>0</v>
      </c>
      <c r="X11" s="203"/>
      <c r="Y11" s="80"/>
    </row>
    <row r="12" spans="1:25" ht="15" customHeight="1">
      <c r="A12" s="82">
        <v>7</v>
      </c>
      <c r="B12" s="294">
        <f>'Page 1'!M15+'Page 1'!J15+'Page 1'!L15+'Page 1'!O15+'Page 1'!P15+'Page 1'!Q15+'Page 1'!R15</f>
        <v>25000.000665254996</v>
      </c>
      <c r="C12" s="312">
        <f t="shared" si="0"/>
        <v>3300</v>
      </c>
      <c r="D12" s="313">
        <f t="shared" si="1"/>
        <v>4400</v>
      </c>
      <c r="E12" s="306">
        <f t="shared" si="2"/>
        <v>0</v>
      </c>
      <c r="F12" s="307">
        <f t="shared" si="3"/>
        <v>0</v>
      </c>
      <c r="G12" s="307">
        <f t="shared" si="4"/>
        <v>0</v>
      </c>
      <c r="H12" s="296">
        <f t="shared" si="5"/>
        <v>2475.0000598729498</v>
      </c>
      <c r="I12" s="308">
        <f t="shared" si="6"/>
        <v>32700.000665254996</v>
      </c>
      <c r="J12" s="314">
        <f>B12*S7</f>
        <v>2250.0000598729498</v>
      </c>
      <c r="K12" s="310">
        <f>[2]!Irg2020H(L12)</f>
        <v>225</v>
      </c>
      <c r="L12" s="315">
        <f t="shared" si="7"/>
        <v>30450.000605382047</v>
      </c>
      <c r="M12" s="118">
        <v>1000</v>
      </c>
      <c r="N12" s="119"/>
      <c r="O12" s="290">
        <f t="shared" si="8"/>
        <v>31225.000605382047</v>
      </c>
      <c r="P12" s="335"/>
      <c r="Q12" s="207">
        <v>22</v>
      </c>
      <c r="R12" s="161">
        <v>150</v>
      </c>
      <c r="S12" s="162"/>
      <c r="T12" s="163">
        <v>200</v>
      </c>
      <c r="U12" s="161">
        <v>0</v>
      </c>
      <c r="V12" s="161">
        <v>0</v>
      </c>
      <c r="W12" s="189">
        <v>0</v>
      </c>
      <c r="X12" s="203"/>
      <c r="Y12" s="80"/>
    </row>
    <row r="13" spans="1:25" ht="15" customHeight="1">
      <c r="A13" s="82">
        <v>8</v>
      </c>
      <c r="B13" s="294">
        <f>'Page 1'!M16+'Page 1'!J16+'Page 1'!L16+'Page 1'!O16+'Page 1'!P16+'Page 1'!Q16+'Page 1'!R16</f>
        <v>24800.000659932957</v>
      </c>
      <c r="C13" s="312">
        <f t="shared" si="0"/>
        <v>3300</v>
      </c>
      <c r="D13" s="313">
        <f t="shared" si="1"/>
        <v>4400</v>
      </c>
      <c r="E13" s="306">
        <f t="shared" si="2"/>
        <v>0</v>
      </c>
      <c r="F13" s="307">
        <f t="shared" si="3"/>
        <v>0</v>
      </c>
      <c r="G13" s="307">
        <f t="shared" si="4"/>
        <v>0</v>
      </c>
      <c r="H13" s="296">
        <f t="shared" si="5"/>
        <v>2366.0000593939662</v>
      </c>
      <c r="I13" s="308">
        <f t="shared" si="6"/>
        <v>32500.000659932957</v>
      </c>
      <c r="J13" s="314">
        <f>B13*S7</f>
        <v>2232.0000593939662</v>
      </c>
      <c r="K13" s="310">
        <f>[2]!Irg2020H(L13)</f>
        <v>134</v>
      </c>
      <c r="L13" s="315">
        <f t="shared" si="7"/>
        <v>30268.000600538991</v>
      </c>
      <c r="M13" s="118"/>
      <c r="N13" s="119"/>
      <c r="O13" s="290">
        <f t="shared" si="8"/>
        <v>30134.000600538991</v>
      </c>
      <c r="P13" s="335"/>
      <c r="Q13" s="207">
        <v>22</v>
      </c>
      <c r="R13" s="161">
        <v>150</v>
      </c>
      <c r="S13" s="162"/>
      <c r="T13" s="163">
        <v>200</v>
      </c>
      <c r="U13" s="161">
        <v>0</v>
      </c>
      <c r="V13" s="161">
        <v>0</v>
      </c>
      <c r="W13" s="189">
        <v>0</v>
      </c>
      <c r="X13" s="203"/>
      <c r="Y13" s="80"/>
    </row>
    <row r="14" spans="1:25" ht="12.75" customHeight="1" thickBot="1">
      <c r="A14" s="82">
        <v>9</v>
      </c>
      <c r="B14" s="297">
        <f>'Page 1'!M17+'Page 1'!J17+'Page 1'!L17+'Page 1'!O17+'Page 1'!P17+'Page 1'!Q17+'Page 1'!R17</f>
        <v>33000.000878136598</v>
      </c>
      <c r="C14" s="316">
        <f t="shared" si="0"/>
        <v>3300</v>
      </c>
      <c r="D14" s="317">
        <f t="shared" si="1"/>
        <v>4400</v>
      </c>
      <c r="E14" s="306">
        <f t="shared" si="2"/>
        <v>0</v>
      </c>
      <c r="F14" s="307">
        <f t="shared" si="3"/>
        <v>0</v>
      </c>
      <c r="G14" s="307">
        <f t="shared" si="4"/>
        <v>0</v>
      </c>
      <c r="H14" s="296">
        <f t="shared" si="5"/>
        <v>6835.0000790322938</v>
      </c>
      <c r="I14" s="318">
        <f t="shared" si="6"/>
        <v>40700.000878136598</v>
      </c>
      <c r="J14" s="319">
        <f>B14*S7</f>
        <v>2970.0000790322938</v>
      </c>
      <c r="K14" s="330">
        <f>[2]!Irg2020H(L14)</f>
        <v>3865</v>
      </c>
      <c r="L14" s="320">
        <f t="shared" si="7"/>
        <v>37730.000799104302</v>
      </c>
      <c r="M14" s="154"/>
      <c r="N14" s="155"/>
      <c r="O14" s="289">
        <f t="shared" si="8"/>
        <v>33865.000799104302</v>
      </c>
      <c r="P14" s="335"/>
      <c r="Q14" s="208">
        <v>22</v>
      </c>
      <c r="R14" s="166">
        <v>150</v>
      </c>
      <c r="S14" s="167"/>
      <c r="T14" s="168">
        <v>200</v>
      </c>
      <c r="U14" s="166">
        <v>0</v>
      </c>
      <c r="V14" s="166">
        <v>0</v>
      </c>
      <c r="W14" s="190">
        <v>0</v>
      </c>
      <c r="X14" s="203"/>
      <c r="Y14" s="80"/>
    </row>
    <row r="15" spans="1:25" ht="17.25" customHeight="1" thickBot="1">
      <c r="A15" s="82">
        <v>10</v>
      </c>
      <c r="B15" s="321">
        <f>SUM(B6:B14)</f>
        <v>221776.94273617625</v>
      </c>
      <c r="C15" s="322"/>
      <c r="D15" s="323"/>
      <c r="E15" s="322"/>
      <c r="F15" s="323"/>
      <c r="G15" s="323"/>
      <c r="H15" s="321"/>
      <c r="I15" s="324">
        <f>SUM(I6:I14)</f>
        <v>324098.94273617625</v>
      </c>
      <c r="J15" s="329"/>
      <c r="K15" s="331">
        <f>SUM(K6:K14)</f>
        <v>19566</v>
      </c>
      <c r="L15" s="324">
        <f>SUM(L6:L14)</f>
        <v>304139.01788992033</v>
      </c>
      <c r="M15" s="158"/>
      <c r="N15" s="159"/>
      <c r="O15" s="338">
        <f>SUM(O6:O14)</f>
        <v>286573.01788992033</v>
      </c>
      <c r="P15" s="335"/>
      <c r="Q15" s="209"/>
      <c r="R15" s="204"/>
      <c r="S15" s="205"/>
      <c r="T15" s="204"/>
      <c r="U15" s="204"/>
      <c r="V15" s="204"/>
      <c r="W15" s="206"/>
    </row>
    <row r="16" spans="1:25" ht="15" customHeight="1">
      <c r="A16" s="82">
        <v>11</v>
      </c>
      <c r="B16" s="351">
        <f>'Page 1'!M19+'Page 1'!J19+'Page 1'!L19+'Page 1'!O19+'Page 1'!P19+'Page 1'!Q19+'Page 1'!R19</f>
        <v>20400.000542848076</v>
      </c>
      <c r="C16" s="304">
        <f t="shared" si="0"/>
        <v>3300</v>
      </c>
      <c r="D16" s="305">
        <f t="shared" si="1"/>
        <v>4400</v>
      </c>
      <c r="E16" s="306">
        <f>U16*Q16</f>
        <v>0</v>
      </c>
      <c r="F16" s="307">
        <f>V16*Q16</f>
        <v>0</v>
      </c>
      <c r="G16" s="307">
        <f>W16*Q16</f>
        <v>0</v>
      </c>
      <c r="H16" s="296">
        <f>SUM(J16,K16,)</f>
        <v>1836.0000488563269</v>
      </c>
      <c r="I16" s="308">
        <f t="shared" si="6"/>
        <v>28100.000542848076</v>
      </c>
      <c r="J16" s="309">
        <f>B16*S7</f>
        <v>1836.0000488563269</v>
      </c>
      <c r="K16" s="310">
        <f>[2]!Irg2020H(L16)</f>
        <v>0</v>
      </c>
      <c r="L16" s="328">
        <f t="shared" si="7"/>
        <v>26264.000493991749</v>
      </c>
      <c r="M16" s="157"/>
      <c r="N16" s="121"/>
      <c r="O16" s="352">
        <f t="shared" si="8"/>
        <v>26264.000493991749</v>
      </c>
      <c r="P16" s="335"/>
      <c r="Q16" s="210">
        <v>22</v>
      </c>
      <c r="R16" s="170">
        <v>150</v>
      </c>
      <c r="S16" s="171"/>
      <c r="T16" s="172">
        <v>200</v>
      </c>
      <c r="U16" s="170">
        <v>0</v>
      </c>
      <c r="V16" s="170">
        <v>0</v>
      </c>
      <c r="W16" s="173">
        <v>0</v>
      </c>
    </row>
    <row r="17" spans="1:23" ht="15" customHeight="1">
      <c r="A17" s="82">
        <v>12</v>
      </c>
      <c r="B17" s="294">
        <f>'Page 1'!M20+'Page 1'!J20+'Page 1'!L20+'Page 1'!O20+'Page 1'!P20+'Page 1'!Q20+'Page 1'!R20</f>
        <v>21200.000564136237</v>
      </c>
      <c r="C17" s="312">
        <f t="shared" si="0"/>
        <v>3300</v>
      </c>
      <c r="D17" s="313">
        <f t="shared" si="1"/>
        <v>4400</v>
      </c>
      <c r="E17" s="306">
        <f t="shared" ref="E17:E24" si="9">U17*Q17</f>
        <v>0</v>
      </c>
      <c r="F17" s="307">
        <f t="shared" ref="F17:F24" si="10">V17*Q17</f>
        <v>0</v>
      </c>
      <c r="G17" s="307">
        <f t="shared" ref="G17:G24" si="11">W17*Q17</f>
        <v>0</v>
      </c>
      <c r="H17" s="296">
        <f t="shared" ref="H17:H24" si="12">SUM(J17,K17,)</f>
        <v>1908.0000507722611</v>
      </c>
      <c r="I17" s="308">
        <f t="shared" si="6"/>
        <v>28900.000564136237</v>
      </c>
      <c r="J17" s="314">
        <f>B17*S7</f>
        <v>1908.0000507722611</v>
      </c>
      <c r="K17" s="310">
        <f>[2]!Irg2020H(L17)</f>
        <v>0</v>
      </c>
      <c r="L17" s="315">
        <f t="shared" si="7"/>
        <v>26992.000513363975</v>
      </c>
      <c r="M17" s="118"/>
      <c r="N17" s="119"/>
      <c r="O17" s="290">
        <f t="shared" si="8"/>
        <v>26992.000513363975</v>
      </c>
      <c r="P17" s="335"/>
      <c r="Q17" s="207">
        <v>22</v>
      </c>
      <c r="R17" s="161">
        <v>150</v>
      </c>
      <c r="S17" s="162"/>
      <c r="T17" s="163">
        <v>200</v>
      </c>
      <c r="U17" s="161">
        <v>0</v>
      </c>
      <c r="V17" s="161">
        <v>0</v>
      </c>
      <c r="W17" s="164">
        <v>0</v>
      </c>
    </row>
    <row r="18" spans="1:23" ht="15" customHeight="1">
      <c r="A18" s="82">
        <v>13</v>
      </c>
      <c r="B18" s="294">
        <f>'Page 1'!M21+'Page 1'!J21+'Page 1'!L21+'Page 1'!O21+'Page 1'!P21+'Page 1'!Q21+'Page 1'!R21</f>
        <v>21000.000558814198</v>
      </c>
      <c r="C18" s="312">
        <f t="shared" si="0"/>
        <v>3300</v>
      </c>
      <c r="D18" s="313">
        <f t="shared" si="1"/>
        <v>4400</v>
      </c>
      <c r="E18" s="306">
        <f t="shared" si="9"/>
        <v>0</v>
      </c>
      <c r="F18" s="307">
        <f t="shared" si="10"/>
        <v>0</v>
      </c>
      <c r="G18" s="307">
        <f t="shared" si="11"/>
        <v>0</v>
      </c>
      <c r="H18" s="296">
        <f t="shared" si="12"/>
        <v>1890.0000502932778</v>
      </c>
      <c r="I18" s="308">
        <f t="shared" si="6"/>
        <v>28700.000558814198</v>
      </c>
      <c r="J18" s="314">
        <f>B18*S7</f>
        <v>1890.0000502932778</v>
      </c>
      <c r="K18" s="310">
        <f>[2]!Irg2020H(L18)</f>
        <v>0</v>
      </c>
      <c r="L18" s="315">
        <f t="shared" si="7"/>
        <v>26810.00050852092</v>
      </c>
      <c r="M18" s="118"/>
      <c r="N18" s="119"/>
      <c r="O18" s="290">
        <f t="shared" si="8"/>
        <v>26810.00050852092</v>
      </c>
      <c r="P18" s="335"/>
      <c r="Q18" s="207">
        <v>22</v>
      </c>
      <c r="R18" s="161">
        <v>150</v>
      </c>
      <c r="S18" s="162"/>
      <c r="T18" s="163">
        <v>200</v>
      </c>
      <c r="U18" s="161">
        <v>0</v>
      </c>
      <c r="V18" s="161">
        <v>0</v>
      </c>
      <c r="W18" s="164">
        <v>0</v>
      </c>
    </row>
    <row r="19" spans="1:23" ht="15" customHeight="1">
      <c r="A19" s="82">
        <v>14</v>
      </c>
      <c r="B19" s="294">
        <f>'Page 1'!M22+'Page 1'!J22+'Page 1'!L22+'Page 1'!O22+'Page 1'!P22+'Page 1'!Q22+'Page 1'!R22</f>
        <v>22498.108476636236</v>
      </c>
      <c r="C19" s="312">
        <f t="shared" si="0"/>
        <v>3300</v>
      </c>
      <c r="D19" s="313">
        <f t="shared" si="1"/>
        <v>4400</v>
      </c>
      <c r="E19" s="306">
        <f t="shared" si="9"/>
        <v>0</v>
      </c>
      <c r="F19" s="307">
        <f t="shared" si="10"/>
        <v>0</v>
      </c>
      <c r="G19" s="307">
        <f t="shared" si="11"/>
        <v>0</v>
      </c>
      <c r="H19" s="296">
        <f t="shared" si="12"/>
        <v>2024.8297628972612</v>
      </c>
      <c r="I19" s="308">
        <f t="shared" si="6"/>
        <v>30198.108476636236</v>
      </c>
      <c r="J19" s="314">
        <f>B19*S7</f>
        <v>2024.8297628972612</v>
      </c>
      <c r="K19" s="310">
        <f>[2]!Irg2020H(L19)</f>
        <v>0</v>
      </c>
      <c r="L19" s="315">
        <f t="shared" si="7"/>
        <v>28173.278713738975</v>
      </c>
      <c r="M19" s="118"/>
      <c r="N19" s="119"/>
      <c r="O19" s="290">
        <f t="shared" si="8"/>
        <v>28173.278713738975</v>
      </c>
      <c r="P19" s="335"/>
      <c r="Q19" s="207">
        <v>22</v>
      </c>
      <c r="R19" s="161">
        <v>150</v>
      </c>
      <c r="S19" s="162"/>
      <c r="T19" s="163">
        <v>200</v>
      </c>
      <c r="U19" s="161">
        <v>0</v>
      </c>
      <c r="V19" s="161">
        <v>0</v>
      </c>
      <c r="W19" s="164">
        <v>0</v>
      </c>
    </row>
    <row r="20" spans="1:23" ht="15" customHeight="1">
      <c r="A20" s="82">
        <v>15</v>
      </c>
      <c r="B20" s="294">
        <f>'Page 1'!M23+'Page 1'!J23+'Page 1'!L23+'Page 1'!O23+'Page 1'!P23+'Page 1'!Q23+'Page 1'!R23</f>
        <v>20000.000532203998</v>
      </c>
      <c r="C20" s="312">
        <f t="shared" si="0"/>
        <v>3300</v>
      </c>
      <c r="D20" s="313">
        <f t="shared" si="1"/>
        <v>4400</v>
      </c>
      <c r="E20" s="306">
        <f t="shared" si="9"/>
        <v>8800</v>
      </c>
      <c r="F20" s="307">
        <f t="shared" si="10"/>
        <v>4400</v>
      </c>
      <c r="G20" s="307">
        <f t="shared" si="11"/>
        <v>0</v>
      </c>
      <c r="H20" s="296">
        <f t="shared" si="12"/>
        <v>6350.0000478983602</v>
      </c>
      <c r="I20" s="308">
        <f t="shared" si="6"/>
        <v>40900.000532203994</v>
      </c>
      <c r="J20" s="314">
        <f>B20*S7</f>
        <v>1800.0000478983598</v>
      </c>
      <c r="K20" s="310">
        <f>[2]!Irg2020H(L20)</f>
        <v>4550</v>
      </c>
      <c r="L20" s="315">
        <f t="shared" si="7"/>
        <v>39100.000484305638</v>
      </c>
      <c r="M20" s="118"/>
      <c r="N20" s="119"/>
      <c r="O20" s="290">
        <f t="shared" si="8"/>
        <v>34550.000484305638</v>
      </c>
      <c r="P20" s="335"/>
      <c r="Q20" s="207">
        <v>22</v>
      </c>
      <c r="R20" s="161">
        <v>150</v>
      </c>
      <c r="S20" s="162"/>
      <c r="T20" s="163">
        <v>200</v>
      </c>
      <c r="U20" s="161">
        <v>400</v>
      </c>
      <c r="V20" s="161">
        <v>200</v>
      </c>
      <c r="W20" s="164">
        <v>0</v>
      </c>
    </row>
    <row r="21" spans="1:23" ht="15" customHeight="1">
      <c r="A21" s="82">
        <v>16</v>
      </c>
      <c r="B21" s="294">
        <f>'Page 1'!M24+'Page 1'!J24+'Page 1'!L24+'Page 1'!O24+'Page 1'!P24+'Page 1'!Q24+'Page 1'!R24</f>
        <v>22000.000585424397</v>
      </c>
      <c r="C21" s="312">
        <f t="shared" si="0"/>
        <v>3300</v>
      </c>
      <c r="D21" s="313">
        <f t="shared" si="1"/>
        <v>4400</v>
      </c>
      <c r="E21" s="306">
        <f t="shared" si="9"/>
        <v>0</v>
      </c>
      <c r="F21" s="307">
        <f t="shared" si="10"/>
        <v>0</v>
      </c>
      <c r="G21" s="307">
        <f t="shared" si="11"/>
        <v>0</v>
      </c>
      <c r="H21" s="296">
        <f t="shared" si="12"/>
        <v>1980.0000526881956</v>
      </c>
      <c r="I21" s="308">
        <f t="shared" si="6"/>
        <v>29700.000585424397</v>
      </c>
      <c r="J21" s="314">
        <f>B21*S7</f>
        <v>1980.0000526881956</v>
      </c>
      <c r="K21" s="310">
        <f>[2]!Irg2020H(L21)</f>
        <v>0</v>
      </c>
      <c r="L21" s="315">
        <f t="shared" si="7"/>
        <v>27720.000532736201</v>
      </c>
      <c r="M21" s="118"/>
      <c r="N21" s="119"/>
      <c r="O21" s="290">
        <f t="shared" si="8"/>
        <v>27720.000532736201</v>
      </c>
      <c r="P21" s="335"/>
      <c r="Q21" s="207">
        <v>22</v>
      </c>
      <c r="R21" s="161">
        <v>150</v>
      </c>
      <c r="S21" s="162"/>
      <c r="T21" s="163">
        <v>200</v>
      </c>
      <c r="U21" s="161">
        <v>0</v>
      </c>
      <c r="V21" s="161">
        <v>0</v>
      </c>
      <c r="W21" s="164">
        <v>0</v>
      </c>
    </row>
    <row r="22" spans="1:23" ht="15" customHeight="1">
      <c r="A22" s="82">
        <v>17</v>
      </c>
      <c r="B22" s="294">
        <f>'Page 1'!M25+'Page 1'!J25+'Page 1'!L25+'Page 1'!O25+'Page 1'!P25+'Page 1'!Q25+'Page 1'!R25</f>
        <v>22000.000585424397</v>
      </c>
      <c r="C22" s="312">
        <f t="shared" si="0"/>
        <v>3300</v>
      </c>
      <c r="D22" s="313">
        <f t="shared" si="1"/>
        <v>4400</v>
      </c>
      <c r="E22" s="306">
        <f t="shared" si="9"/>
        <v>4400</v>
      </c>
      <c r="F22" s="307">
        <f t="shared" si="10"/>
        <v>0</v>
      </c>
      <c r="G22" s="307">
        <f t="shared" si="11"/>
        <v>0</v>
      </c>
      <c r="H22" s="296">
        <f t="shared" si="12"/>
        <v>3040.0000526881959</v>
      </c>
      <c r="I22" s="308">
        <f t="shared" si="6"/>
        <v>34100.000585424394</v>
      </c>
      <c r="J22" s="314">
        <f>B22*S7</f>
        <v>1980.0000526881956</v>
      </c>
      <c r="K22" s="310">
        <f>[2]!Irg2020H(L22)</f>
        <v>1060</v>
      </c>
      <c r="L22" s="315">
        <f t="shared" si="7"/>
        <v>32120.000532736201</v>
      </c>
      <c r="M22" s="118"/>
      <c r="N22" s="119"/>
      <c r="O22" s="290">
        <f t="shared" si="8"/>
        <v>31060.000532736201</v>
      </c>
      <c r="P22" s="335"/>
      <c r="Q22" s="207">
        <v>22</v>
      </c>
      <c r="R22" s="161">
        <v>150</v>
      </c>
      <c r="S22" s="162"/>
      <c r="T22" s="163">
        <v>200</v>
      </c>
      <c r="U22" s="161">
        <v>200</v>
      </c>
      <c r="V22" s="161">
        <v>0</v>
      </c>
      <c r="W22" s="164">
        <v>0</v>
      </c>
    </row>
    <row r="23" spans="1:23" ht="15" customHeight="1">
      <c r="A23" s="82">
        <v>18</v>
      </c>
      <c r="B23" s="294">
        <f>'Page 1'!M26+'Page 1'!J26+'Page 1'!L26+'Page 1'!O26+'Page 1'!P26+'Page 1'!Q26+'Page 1'!R26</f>
        <v>20600.000548170119</v>
      </c>
      <c r="C23" s="312">
        <f t="shared" si="0"/>
        <v>3300</v>
      </c>
      <c r="D23" s="313">
        <f t="shared" si="1"/>
        <v>4400</v>
      </c>
      <c r="E23" s="306">
        <f t="shared" si="9"/>
        <v>0</v>
      </c>
      <c r="F23" s="307">
        <f t="shared" si="10"/>
        <v>0</v>
      </c>
      <c r="G23" s="307">
        <f t="shared" si="11"/>
        <v>0</v>
      </c>
      <c r="H23" s="296">
        <f t="shared" si="12"/>
        <v>1854.0000493353107</v>
      </c>
      <c r="I23" s="308">
        <f t="shared" si="6"/>
        <v>28300.000548170119</v>
      </c>
      <c r="J23" s="314">
        <f>B23*S7</f>
        <v>1854.0000493353107</v>
      </c>
      <c r="K23" s="310">
        <f>[2]!Irg2020H(L23)</f>
        <v>0</v>
      </c>
      <c r="L23" s="315">
        <f t="shared" si="7"/>
        <v>26446.000498834808</v>
      </c>
      <c r="M23" s="118"/>
      <c r="N23" s="119"/>
      <c r="O23" s="290">
        <f t="shared" si="8"/>
        <v>26446.000498834808</v>
      </c>
      <c r="P23" s="335"/>
      <c r="Q23" s="207">
        <v>22</v>
      </c>
      <c r="R23" s="161">
        <v>150</v>
      </c>
      <c r="S23" s="162"/>
      <c r="T23" s="163">
        <v>200</v>
      </c>
      <c r="U23" s="161">
        <v>0</v>
      </c>
      <c r="V23" s="161">
        <v>0</v>
      </c>
      <c r="W23" s="164">
        <v>0</v>
      </c>
    </row>
    <row r="24" spans="1:23" ht="15" customHeight="1" thickBot="1">
      <c r="A24" s="82">
        <v>19</v>
      </c>
      <c r="B24" s="297">
        <f>'Page 1'!M27+'Page 1'!J27+'Page 1'!L27+'Page 1'!O27+'Page 1'!P27+'Page 1'!Q27+'Page 1'!R27</f>
        <v>21000.000558814198</v>
      </c>
      <c r="C24" s="316">
        <f t="shared" si="0"/>
        <v>3300</v>
      </c>
      <c r="D24" s="317">
        <f t="shared" si="1"/>
        <v>4400</v>
      </c>
      <c r="E24" s="306">
        <f t="shared" si="9"/>
        <v>0</v>
      </c>
      <c r="F24" s="307">
        <f t="shared" si="10"/>
        <v>0</v>
      </c>
      <c r="G24" s="307">
        <f t="shared" si="11"/>
        <v>0</v>
      </c>
      <c r="H24" s="296">
        <f t="shared" si="12"/>
        <v>1890.0000502932778</v>
      </c>
      <c r="I24" s="318">
        <f t="shared" si="6"/>
        <v>28700.000558814198</v>
      </c>
      <c r="J24" s="319">
        <f>B24*S7</f>
        <v>1890.0000502932778</v>
      </c>
      <c r="K24" s="332">
        <f>[2]!Irg2020H(L24)</f>
        <v>0</v>
      </c>
      <c r="L24" s="320">
        <f t="shared" si="7"/>
        <v>26810.00050852092</v>
      </c>
      <c r="M24" s="154"/>
      <c r="N24" s="155"/>
      <c r="O24" s="289">
        <f t="shared" si="8"/>
        <v>26810.00050852092</v>
      </c>
      <c r="P24" s="335"/>
      <c r="Q24" s="208">
        <v>22</v>
      </c>
      <c r="R24" s="166">
        <v>150</v>
      </c>
      <c r="S24" s="167"/>
      <c r="T24" s="168">
        <v>200</v>
      </c>
      <c r="U24" s="166">
        <v>0</v>
      </c>
      <c r="V24" s="166">
        <v>0</v>
      </c>
      <c r="W24" s="169">
        <v>0</v>
      </c>
    </row>
    <row r="25" spans="1:23" ht="15" customHeight="1" thickBot="1">
      <c r="A25" s="82">
        <v>20</v>
      </c>
      <c r="B25" s="321">
        <f>SUM(B16:B24)</f>
        <v>190698.11295247186</v>
      </c>
      <c r="C25" s="322"/>
      <c r="D25" s="323"/>
      <c r="E25" s="322"/>
      <c r="F25" s="323"/>
      <c r="G25" s="323"/>
      <c r="H25" s="321"/>
      <c r="I25" s="324">
        <f>SUM(I16:I24)</f>
        <v>277598.11295247183</v>
      </c>
      <c r="J25" s="325"/>
      <c r="K25" s="326">
        <f>SUM(K16:K24)</f>
        <v>5610</v>
      </c>
      <c r="L25" s="327">
        <f>SUM(L16:L24)</f>
        <v>260435.28278674942</v>
      </c>
      <c r="M25" s="158"/>
      <c r="N25" s="159"/>
      <c r="O25" s="338">
        <f>SUM(O16:O24)</f>
        <v>254825.28278674942</v>
      </c>
      <c r="P25" s="335"/>
      <c r="Q25" s="209"/>
      <c r="R25" s="204"/>
      <c r="S25" s="205"/>
      <c r="T25" s="204"/>
      <c r="U25" s="204"/>
      <c r="V25" s="204"/>
      <c r="W25" s="206"/>
    </row>
    <row r="26" spans="1:23" ht="15" customHeight="1">
      <c r="A26" s="82">
        <v>21</v>
      </c>
      <c r="B26" s="351">
        <f>'Page 1'!M29+'Page 1'!J29+'Page 1'!L29+'Page 1'!O29+'Page 1'!P29+'Page 1'!Q29+'Page 1'!R29</f>
        <v>20400.000542848076</v>
      </c>
      <c r="C26" s="304">
        <f t="shared" si="0"/>
        <v>3300</v>
      </c>
      <c r="D26" s="305">
        <f t="shared" si="1"/>
        <v>4400</v>
      </c>
      <c r="E26" s="306">
        <f>U26*Q26</f>
        <v>0</v>
      </c>
      <c r="F26" s="307">
        <f>V26*Q26</f>
        <v>0</v>
      </c>
      <c r="G26" s="307">
        <f>W26*Q26</f>
        <v>0</v>
      </c>
      <c r="H26" s="296">
        <f>SUM(J26,K26)</f>
        <v>1836.0000488563269</v>
      </c>
      <c r="I26" s="308">
        <f t="shared" si="6"/>
        <v>28100.000542848076</v>
      </c>
      <c r="J26" s="309">
        <f>B26*S7</f>
        <v>1836.0000488563269</v>
      </c>
      <c r="K26" s="310">
        <f>[2]!Irg2020H(L26)</f>
        <v>0</v>
      </c>
      <c r="L26" s="328">
        <f t="shared" si="7"/>
        <v>26264.000493991749</v>
      </c>
      <c r="M26" s="157"/>
      <c r="N26" s="121"/>
      <c r="O26" s="352">
        <f t="shared" si="8"/>
        <v>26264.000493991749</v>
      </c>
      <c r="P26" s="335"/>
      <c r="Q26" s="210">
        <v>22</v>
      </c>
      <c r="R26" s="170">
        <v>150</v>
      </c>
      <c r="S26" s="171"/>
      <c r="T26" s="172">
        <v>200</v>
      </c>
      <c r="U26" s="170">
        <v>0</v>
      </c>
      <c r="V26" s="170">
        <v>0</v>
      </c>
      <c r="W26" s="173">
        <v>0</v>
      </c>
    </row>
    <row r="27" spans="1:23" ht="15" customHeight="1">
      <c r="A27" s="82">
        <v>22</v>
      </c>
      <c r="B27" s="294">
        <f>'Page 1'!M30+'Page 1'!J30+'Page 1'!L30+'Page 1'!O30+'Page 1'!P30+'Page 1'!Q30+'Page 1'!R30</f>
        <v>22003.856369780318</v>
      </c>
      <c r="C27" s="312">
        <f t="shared" si="0"/>
        <v>3300</v>
      </c>
      <c r="D27" s="313">
        <f t="shared" si="1"/>
        <v>4400</v>
      </c>
      <c r="E27" s="306">
        <f t="shared" ref="E27:E34" si="13">U27*Q27</f>
        <v>0</v>
      </c>
      <c r="F27" s="307">
        <f t="shared" ref="F27:F34" si="14">V27*Q27</f>
        <v>0</v>
      </c>
      <c r="G27" s="307">
        <f t="shared" ref="G27:G34" si="15">W27*Q27</f>
        <v>0</v>
      </c>
      <c r="H27" s="296">
        <f t="shared" ref="H27:H34" si="16">SUM(J27,K27)</f>
        <v>1980.3470732802286</v>
      </c>
      <c r="I27" s="308">
        <f t="shared" si="6"/>
        <v>29703.856369780318</v>
      </c>
      <c r="J27" s="314">
        <f>B27*S7</f>
        <v>1980.3470732802286</v>
      </c>
      <c r="K27" s="310">
        <f>[2]!Irg2020H(L27)</f>
        <v>0</v>
      </c>
      <c r="L27" s="315">
        <f t="shared" si="7"/>
        <v>27723.509296500091</v>
      </c>
      <c r="M27" s="118">
        <v>1000</v>
      </c>
      <c r="N27" s="119"/>
      <c r="O27" s="290">
        <f t="shared" si="8"/>
        <v>28723.509296500091</v>
      </c>
      <c r="P27" s="335"/>
      <c r="Q27" s="207">
        <v>22</v>
      </c>
      <c r="R27" s="161">
        <v>150</v>
      </c>
      <c r="S27" s="162"/>
      <c r="T27" s="163">
        <v>200</v>
      </c>
      <c r="U27" s="161">
        <v>0</v>
      </c>
      <c r="V27" s="161">
        <v>0</v>
      </c>
      <c r="W27" s="164">
        <v>0</v>
      </c>
    </row>
    <row r="28" spans="1:23" ht="15" customHeight="1">
      <c r="A28" s="82">
        <v>23</v>
      </c>
      <c r="B28" s="294">
        <f>'Page 1'!M31+'Page 1'!J31+'Page 1'!L31+'Page 1'!O31+'Page 1'!P31+'Page 1'!Q31+'Page 1'!R31</f>
        <v>24346.162748644798</v>
      </c>
      <c r="C28" s="312">
        <f t="shared" si="0"/>
        <v>3300</v>
      </c>
      <c r="D28" s="313">
        <f t="shared" si="1"/>
        <v>4400</v>
      </c>
      <c r="E28" s="306">
        <f t="shared" si="13"/>
        <v>3300</v>
      </c>
      <c r="F28" s="307">
        <f t="shared" si="14"/>
        <v>11000</v>
      </c>
      <c r="G28" s="307">
        <f t="shared" si="15"/>
        <v>0</v>
      </c>
      <c r="H28" s="296">
        <f t="shared" si="16"/>
        <v>8937.1546473780327</v>
      </c>
      <c r="I28" s="308">
        <f t="shared" si="6"/>
        <v>46346.162748644798</v>
      </c>
      <c r="J28" s="314">
        <f>B28*S7</f>
        <v>2191.1546473780318</v>
      </c>
      <c r="K28" s="310">
        <f>[2]!Irg2020H(L28)</f>
        <v>6746</v>
      </c>
      <c r="L28" s="315">
        <f t="shared" si="7"/>
        <v>44155.008101266765</v>
      </c>
      <c r="M28" s="118"/>
      <c r="N28" s="119"/>
      <c r="O28" s="290">
        <f t="shared" si="8"/>
        <v>37409.008101266765</v>
      </c>
      <c r="P28" s="335"/>
      <c r="Q28" s="207">
        <v>22</v>
      </c>
      <c r="R28" s="161">
        <v>150</v>
      </c>
      <c r="S28" s="162"/>
      <c r="T28" s="163">
        <v>200</v>
      </c>
      <c r="U28" s="161">
        <v>150</v>
      </c>
      <c r="V28" s="161">
        <v>500</v>
      </c>
      <c r="W28" s="164">
        <v>0</v>
      </c>
    </row>
    <row r="29" spans="1:23" ht="15" customHeight="1">
      <c r="A29" s="82">
        <v>24</v>
      </c>
      <c r="B29" s="294">
        <f>'Page 1'!M32+'Page 1'!J32+'Page 1'!L32+'Page 1'!O32+'Page 1'!P32+'Page 1'!Q32+'Page 1'!R32</f>
        <v>22201.928482924399</v>
      </c>
      <c r="C29" s="312">
        <f t="shared" si="0"/>
        <v>3300</v>
      </c>
      <c r="D29" s="313">
        <f t="shared" si="1"/>
        <v>4400</v>
      </c>
      <c r="E29" s="306">
        <f t="shared" si="13"/>
        <v>0</v>
      </c>
      <c r="F29" s="307">
        <f t="shared" si="14"/>
        <v>0</v>
      </c>
      <c r="G29" s="307">
        <f t="shared" si="15"/>
        <v>0</v>
      </c>
      <c r="H29" s="296">
        <f t="shared" si="16"/>
        <v>1998.1735634631959</v>
      </c>
      <c r="I29" s="308">
        <f t="shared" si="6"/>
        <v>29901.928482924399</v>
      </c>
      <c r="J29" s="314">
        <f>B29*S7</f>
        <v>1998.1735634631959</v>
      </c>
      <c r="K29" s="310">
        <f>[2]!Irg2020H(L29)</f>
        <v>0</v>
      </c>
      <c r="L29" s="315">
        <f t="shared" si="7"/>
        <v>27903.754919461204</v>
      </c>
      <c r="M29" s="118"/>
      <c r="N29" s="119"/>
      <c r="O29" s="290">
        <f t="shared" si="8"/>
        <v>27903.754919461204</v>
      </c>
      <c r="P29" s="335"/>
      <c r="Q29" s="207">
        <v>22</v>
      </c>
      <c r="R29" s="161">
        <v>150</v>
      </c>
      <c r="S29" s="162"/>
      <c r="T29" s="163">
        <v>200</v>
      </c>
      <c r="U29" s="161">
        <v>0</v>
      </c>
      <c r="V29" s="161">
        <v>0</v>
      </c>
      <c r="W29" s="164">
        <v>0</v>
      </c>
    </row>
    <row r="30" spans="1:23" ht="15" customHeight="1">
      <c r="A30" s="82">
        <v>25</v>
      </c>
      <c r="B30" s="294">
        <f>'Page 1'!M33+'Page 1'!J33+'Page 1'!L33+'Page 1'!O33+'Page 1'!P33+'Page 1'!Q33+'Page 1'!R33</f>
        <v>28000.000745085596</v>
      </c>
      <c r="C30" s="312">
        <f t="shared" si="0"/>
        <v>3300</v>
      </c>
      <c r="D30" s="313">
        <f t="shared" si="1"/>
        <v>4400</v>
      </c>
      <c r="E30" s="306">
        <f t="shared" si="13"/>
        <v>3080</v>
      </c>
      <c r="F30" s="307">
        <f t="shared" si="14"/>
        <v>0</v>
      </c>
      <c r="G30" s="307">
        <f t="shared" si="15"/>
        <v>0</v>
      </c>
      <c r="H30" s="296">
        <f t="shared" si="16"/>
        <v>5650.0000670577028</v>
      </c>
      <c r="I30" s="308">
        <f t="shared" si="6"/>
        <v>38780.000745085592</v>
      </c>
      <c r="J30" s="314">
        <f>B30*S7</f>
        <v>2520.0000670577033</v>
      </c>
      <c r="K30" s="310">
        <f>[2]!Irg2020H(L30)</f>
        <v>3130</v>
      </c>
      <c r="L30" s="315">
        <f t="shared" si="7"/>
        <v>36260.000678027893</v>
      </c>
      <c r="M30" s="118"/>
      <c r="N30" s="119"/>
      <c r="O30" s="290">
        <f t="shared" si="8"/>
        <v>33130.000678027893</v>
      </c>
      <c r="P30" s="335"/>
      <c r="Q30" s="207">
        <v>22</v>
      </c>
      <c r="R30" s="161">
        <v>150</v>
      </c>
      <c r="S30" s="162"/>
      <c r="T30" s="163">
        <v>200</v>
      </c>
      <c r="U30" s="161">
        <v>140</v>
      </c>
      <c r="V30" s="161">
        <v>0</v>
      </c>
      <c r="W30" s="164">
        <v>0</v>
      </c>
    </row>
    <row r="31" spans="1:23" ht="15" customHeight="1">
      <c r="A31" s="82">
        <v>26</v>
      </c>
      <c r="B31" s="294">
        <f>'Page 1'!M34+'Page 1'!J34+'Page 1'!L34+'Page 1'!O34+'Page 1'!P34+'Page 1'!Q34+'Page 1'!R34</f>
        <v>21346.162668814199</v>
      </c>
      <c r="C31" s="312">
        <f t="shared" si="0"/>
        <v>3300</v>
      </c>
      <c r="D31" s="313">
        <f t="shared" si="1"/>
        <v>4400</v>
      </c>
      <c r="E31" s="306">
        <f t="shared" si="13"/>
        <v>0</v>
      </c>
      <c r="F31" s="307">
        <f t="shared" si="14"/>
        <v>0</v>
      </c>
      <c r="G31" s="307">
        <f t="shared" si="15"/>
        <v>0</v>
      </c>
      <c r="H31" s="296">
        <f t="shared" si="16"/>
        <v>1921.1546401932778</v>
      </c>
      <c r="I31" s="308">
        <f t="shared" si="6"/>
        <v>29046.162668814199</v>
      </c>
      <c r="J31" s="314">
        <f>B31*S7</f>
        <v>1921.1546401932778</v>
      </c>
      <c r="K31" s="310">
        <f>[2]!Irg2020H(L31)</f>
        <v>0</v>
      </c>
      <c r="L31" s="315">
        <f t="shared" si="7"/>
        <v>27125.00802862092</v>
      </c>
      <c r="M31" s="118">
        <v>1500</v>
      </c>
      <c r="N31" s="119"/>
      <c r="O31" s="290">
        <f t="shared" si="8"/>
        <v>28625.00802862092</v>
      </c>
      <c r="P31" s="335"/>
      <c r="Q31" s="207">
        <v>22</v>
      </c>
      <c r="R31" s="161">
        <v>150</v>
      </c>
      <c r="S31" s="162"/>
      <c r="T31" s="163">
        <v>200</v>
      </c>
      <c r="U31" s="161">
        <v>0</v>
      </c>
      <c r="V31" s="161">
        <v>0</v>
      </c>
      <c r="W31" s="164">
        <v>0</v>
      </c>
    </row>
    <row r="32" spans="1:23" ht="15" customHeight="1">
      <c r="A32" s="82">
        <v>27</v>
      </c>
      <c r="B32" s="294">
        <f>'Page 1'!M35+'Page 1'!J35+'Page 1'!L35+'Page 1'!O35+'Page 1'!P35+'Page 1'!Q35+'Page 1'!R35</f>
        <v>25200.000670577039</v>
      </c>
      <c r="C32" s="312">
        <f t="shared" si="0"/>
        <v>3300</v>
      </c>
      <c r="D32" s="313">
        <f t="shared" si="1"/>
        <v>4400</v>
      </c>
      <c r="E32" s="306">
        <f t="shared" si="13"/>
        <v>5500</v>
      </c>
      <c r="F32" s="307">
        <f t="shared" si="14"/>
        <v>0</v>
      </c>
      <c r="G32" s="307">
        <f t="shared" si="15"/>
        <v>0</v>
      </c>
      <c r="H32" s="296">
        <f t="shared" si="16"/>
        <v>5334.0000603519329</v>
      </c>
      <c r="I32" s="308">
        <f t="shared" si="6"/>
        <v>38400.000670577036</v>
      </c>
      <c r="J32" s="314">
        <f>B32*S7</f>
        <v>2268.0000603519334</v>
      </c>
      <c r="K32" s="310">
        <f>[2]!Irg2020H(L32)</f>
        <v>3066</v>
      </c>
      <c r="L32" s="315">
        <f t="shared" si="7"/>
        <v>36132.000610225106</v>
      </c>
      <c r="M32" s="118"/>
      <c r="N32" s="119"/>
      <c r="O32" s="290">
        <f t="shared" si="8"/>
        <v>33066.000610225106</v>
      </c>
      <c r="P32" s="335"/>
      <c r="Q32" s="207">
        <v>22</v>
      </c>
      <c r="R32" s="161">
        <v>150</v>
      </c>
      <c r="S32" s="162"/>
      <c r="T32" s="163">
        <v>200</v>
      </c>
      <c r="U32" s="161">
        <v>250</v>
      </c>
      <c r="V32" s="161">
        <v>0</v>
      </c>
      <c r="W32" s="164">
        <v>0</v>
      </c>
    </row>
    <row r="33" spans="1:23" ht="15" customHeight="1">
      <c r="A33" s="82">
        <v>28</v>
      </c>
      <c r="B33" s="294">
        <f>'Page 1'!M36+'Page 1'!J36+'Page 1'!L36+'Page 1'!O36+'Page 1'!P36+'Page 1'!Q36+'Page 1'!R36</f>
        <v>22696.180589780317</v>
      </c>
      <c r="C33" s="312">
        <f t="shared" si="0"/>
        <v>3300</v>
      </c>
      <c r="D33" s="313">
        <f t="shared" si="1"/>
        <v>4400</v>
      </c>
      <c r="E33" s="306">
        <f t="shared" si="13"/>
        <v>0</v>
      </c>
      <c r="F33" s="307">
        <f t="shared" si="14"/>
        <v>0</v>
      </c>
      <c r="G33" s="307">
        <f t="shared" si="15"/>
        <v>0</v>
      </c>
      <c r="H33" s="296">
        <f t="shared" si="16"/>
        <v>2042.6562530802285</v>
      </c>
      <c r="I33" s="308">
        <f t="shared" si="6"/>
        <v>30396.180589780317</v>
      </c>
      <c r="J33" s="314">
        <f>B33*S7</f>
        <v>2042.6562530802285</v>
      </c>
      <c r="K33" s="310">
        <f>[2]!Irg2020H(L33)</f>
        <v>0</v>
      </c>
      <c r="L33" s="315">
        <f t="shared" si="7"/>
        <v>28353.524336700088</v>
      </c>
      <c r="M33" s="118"/>
      <c r="N33" s="119"/>
      <c r="O33" s="290">
        <f t="shared" si="8"/>
        <v>28353.524336700088</v>
      </c>
      <c r="P33" s="335"/>
      <c r="Q33" s="207">
        <v>22</v>
      </c>
      <c r="R33" s="161">
        <v>150</v>
      </c>
      <c r="S33" s="162"/>
      <c r="T33" s="163">
        <v>200</v>
      </c>
      <c r="U33" s="161">
        <v>0</v>
      </c>
      <c r="V33" s="161">
        <v>0</v>
      </c>
      <c r="W33" s="164">
        <v>0</v>
      </c>
    </row>
    <row r="34" spans="1:23" ht="15" customHeight="1" thickBot="1">
      <c r="A34" s="82">
        <v>29</v>
      </c>
      <c r="B34" s="297">
        <f>'Page 1'!M37+'Page 1'!J37+'Page 1'!L37+'Page 1'!O37+'Page 1'!P37+'Page 1'!Q37+'Page 1'!R37</f>
        <v>27000.000718475396</v>
      </c>
      <c r="C34" s="316">
        <f t="shared" si="0"/>
        <v>3300</v>
      </c>
      <c r="D34" s="317">
        <f t="shared" si="1"/>
        <v>4400</v>
      </c>
      <c r="E34" s="306">
        <f t="shared" si="13"/>
        <v>0</v>
      </c>
      <c r="F34" s="307">
        <f t="shared" si="14"/>
        <v>0</v>
      </c>
      <c r="G34" s="307">
        <f t="shared" si="15"/>
        <v>0</v>
      </c>
      <c r="H34" s="296">
        <f t="shared" si="16"/>
        <v>3565.0000646627855</v>
      </c>
      <c r="I34" s="318">
        <f t="shared" si="6"/>
        <v>34700.000718475392</v>
      </c>
      <c r="J34" s="319">
        <f>B34*S7</f>
        <v>2430.0000646627855</v>
      </c>
      <c r="K34" s="310">
        <f>[2]!Irg2020H(L34)</f>
        <v>1135</v>
      </c>
      <c r="L34" s="320">
        <f t="shared" si="7"/>
        <v>32270.000653812611</v>
      </c>
      <c r="M34" s="154"/>
      <c r="N34" s="155"/>
      <c r="O34" s="289">
        <f t="shared" si="8"/>
        <v>31135.000653812611</v>
      </c>
      <c r="P34" s="335"/>
      <c r="Q34" s="208">
        <v>22</v>
      </c>
      <c r="R34" s="166">
        <v>150</v>
      </c>
      <c r="S34" s="167"/>
      <c r="T34" s="168">
        <v>200</v>
      </c>
      <c r="U34" s="166">
        <v>0</v>
      </c>
      <c r="V34" s="166">
        <v>0</v>
      </c>
      <c r="W34" s="169">
        <v>0</v>
      </c>
    </row>
    <row r="35" spans="1:23" ht="15" customHeight="1" thickBot="1">
      <c r="A35" s="124"/>
      <c r="B35" s="339">
        <f>SUM(B26:B34)</f>
        <v>213194.29353693017</v>
      </c>
      <c r="C35" s="340"/>
      <c r="D35" s="341"/>
      <c r="E35" s="342"/>
      <c r="F35" s="341"/>
      <c r="G35" s="343"/>
      <c r="H35" s="339"/>
      <c r="I35" s="344">
        <f>SUM(I26:I34)</f>
        <v>305374.29353693011</v>
      </c>
      <c r="J35" s="345"/>
      <c r="K35" s="346">
        <f>SUM(K26:K34)</f>
        <v>14077</v>
      </c>
      <c r="L35" s="347">
        <f>SUM(L26:L34)</f>
        <v>286186.80711860646</v>
      </c>
      <c r="M35" s="348"/>
      <c r="N35" s="349"/>
      <c r="O35" s="350">
        <f>SUM(O26:O34)</f>
        <v>274609.80711860646</v>
      </c>
      <c r="P35" s="335"/>
      <c r="Q35" s="562" t="s">
        <v>122</v>
      </c>
      <c r="R35" s="563"/>
      <c r="S35" s="563"/>
      <c r="T35" s="563"/>
      <c r="U35" s="563"/>
      <c r="V35" s="563"/>
      <c r="W35" s="564"/>
    </row>
    <row r="36" spans="1:23" ht="23.25" customHeight="1" thickBot="1">
      <c r="A36" s="83"/>
      <c r="B36" s="554">
        <f>SUM(B15,B25,B35)</f>
        <v>625669.34922557836</v>
      </c>
      <c r="C36" s="555"/>
      <c r="D36" s="565" t="s">
        <v>139</v>
      </c>
      <c r="E36" s="566"/>
      <c r="F36" s="566"/>
      <c r="G36" s="567"/>
      <c r="H36" s="560">
        <f>SUM(I15,I25,I35)</f>
        <v>907071.34922557813</v>
      </c>
      <c r="I36" s="561"/>
      <c r="J36" s="550">
        <f>SUM(K15,K25,K35)</f>
        <v>39253</v>
      </c>
      <c r="K36" s="551"/>
      <c r="L36" s="552">
        <f>SUM(L15,L25,L35)</f>
        <v>850761.10779527621</v>
      </c>
      <c r="M36" s="553"/>
      <c r="N36" s="550">
        <f>SUM(O15,O25,O35)</f>
        <v>816008.10779527621</v>
      </c>
      <c r="O36" s="551"/>
      <c r="P36" s="336"/>
      <c r="Q36" s="95"/>
      <c r="R36" s="96"/>
      <c r="S36" s="84"/>
      <c r="T36" s="97"/>
      <c r="U36" s="97"/>
      <c r="V36" s="97"/>
      <c r="W36" s="97"/>
    </row>
    <row r="37" spans="1:23" ht="15" customHeight="1">
      <c r="M37" s="80"/>
      <c r="N37" s="80"/>
    </row>
    <row r="38" spans="1:23" ht="15" customHeight="1">
      <c r="M38" s="80"/>
    </row>
  </sheetData>
  <sheetProtection password="C7AA" sheet="1" objects="1" scenarios="1"/>
  <mergeCells count="23">
    <mergeCell ref="N36:O36"/>
    <mergeCell ref="L36:M36"/>
    <mergeCell ref="B36:C36"/>
    <mergeCell ref="J36:K36"/>
    <mergeCell ref="T4:T5"/>
    <mergeCell ref="I4:I5"/>
    <mergeCell ref="H4:H5"/>
    <mergeCell ref="H36:I36"/>
    <mergeCell ref="Q35:W35"/>
    <mergeCell ref="D36:G36"/>
    <mergeCell ref="R3:W3"/>
    <mergeCell ref="A4:A5"/>
    <mergeCell ref="Q4:Q5"/>
    <mergeCell ref="R4:R5"/>
    <mergeCell ref="C4:G4"/>
    <mergeCell ref="J4:K4"/>
    <mergeCell ref="L4:L5"/>
    <mergeCell ref="M4:M5"/>
    <mergeCell ref="N4:N5"/>
    <mergeCell ref="O4:O5"/>
    <mergeCell ref="W4:W5"/>
    <mergeCell ref="U4:U5"/>
    <mergeCell ref="V4:V5"/>
  </mergeCells>
  <dataValidations count="1">
    <dataValidation type="list" allowBlank="1" showInputMessage="1" showErrorMessage="1" sqref="Q36">
      <formula1>$Y$2:$Y$3</formula1>
    </dataValidation>
  </dataValidations>
  <pageMargins left="0.15" right="0.12" top="0.19" bottom="0.21" header="0.12" footer="0.18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Q25"/>
  <sheetViews>
    <sheetView showGridLines="0" showRowColHeaders="0" workbookViewId="0">
      <selection activeCell="H3" sqref="H3"/>
    </sheetView>
  </sheetViews>
  <sheetFormatPr baseColWidth="10" defaultRowHeight="15" customHeight="1"/>
  <cols>
    <col min="1" max="1" width="2.5703125" style="4" customWidth="1"/>
    <col min="2" max="2" width="14.85546875" style="4" customWidth="1"/>
    <col min="3" max="3" width="23" style="4" customWidth="1"/>
    <col min="4" max="4" width="15.28515625" style="4" customWidth="1"/>
    <col min="5" max="5" width="10.28515625" style="4" customWidth="1"/>
    <col min="6" max="6" width="13.42578125" style="4" customWidth="1"/>
    <col min="7" max="7" width="5.28515625" style="4" customWidth="1"/>
    <col min="8" max="8" width="10.5703125" style="4" customWidth="1"/>
    <col min="9" max="9" width="11.42578125" style="4"/>
    <col min="10" max="10" width="8.7109375" style="4" customWidth="1"/>
    <col min="11" max="11" width="6.7109375" style="4" customWidth="1"/>
    <col min="12" max="12" width="24.7109375" style="4" customWidth="1"/>
    <col min="13" max="15" width="11.42578125" style="4"/>
    <col min="16" max="17" width="0" style="4" hidden="1" customWidth="1"/>
    <col min="18" max="16384" width="11.42578125" style="4"/>
  </cols>
  <sheetData>
    <row r="1" spans="1:17" ht="15" customHeight="1" thickBot="1">
      <c r="P1" s="130" t="s">
        <v>61</v>
      </c>
      <c r="Q1" s="130" t="s">
        <v>64</v>
      </c>
    </row>
    <row r="2" spans="1:17" ht="17.25" customHeight="1" thickBot="1">
      <c r="A2" s="133" t="s">
        <v>15</v>
      </c>
      <c r="B2" s="132" t="s">
        <v>54</v>
      </c>
      <c r="C2" s="136" t="s">
        <v>52</v>
      </c>
      <c r="D2" s="132" t="s">
        <v>53</v>
      </c>
      <c r="E2" s="137" t="s">
        <v>55</v>
      </c>
      <c r="F2" s="132" t="s">
        <v>56</v>
      </c>
      <c r="G2" s="131" t="s">
        <v>57</v>
      </c>
      <c r="H2" s="131" t="s">
        <v>68</v>
      </c>
      <c r="I2" s="132" t="s">
        <v>58</v>
      </c>
      <c r="J2" s="131" t="s">
        <v>59</v>
      </c>
      <c r="K2" s="140" t="s">
        <v>69</v>
      </c>
      <c r="L2" s="132" t="s">
        <v>70</v>
      </c>
      <c r="P2" s="130" t="s">
        <v>62</v>
      </c>
      <c r="Q2" s="130" t="s">
        <v>65</v>
      </c>
    </row>
    <row r="3" spans="1:17" ht="15" customHeight="1">
      <c r="A3" s="134">
        <v>1</v>
      </c>
      <c r="B3" s="215"/>
      <c r="C3" s="216"/>
      <c r="D3" s="217"/>
      <c r="E3" s="218"/>
      <c r="F3" s="215" t="s">
        <v>92</v>
      </c>
      <c r="G3" s="138">
        <f ca="1">DATEDIF(E3,TODAY(),"y")</f>
        <v>121</v>
      </c>
      <c r="H3" s="261" t="s">
        <v>64</v>
      </c>
      <c r="I3" s="259"/>
      <c r="J3" s="261" t="s">
        <v>60</v>
      </c>
      <c r="K3" s="138">
        <f ca="1">DATEDIF(I3,TODAY(),"y")</f>
        <v>121</v>
      </c>
      <c r="L3" s="148"/>
      <c r="N3" s="274" t="s">
        <v>138</v>
      </c>
      <c r="P3" s="130" t="s">
        <v>60</v>
      </c>
      <c r="Q3" s="130" t="s">
        <v>66</v>
      </c>
    </row>
    <row r="4" spans="1:17" ht="15" customHeight="1">
      <c r="A4" s="135">
        <v>2</v>
      </c>
      <c r="B4" s="219"/>
      <c r="C4" s="220"/>
      <c r="D4" s="221"/>
      <c r="E4" s="222"/>
      <c r="F4" s="215" t="s">
        <v>92</v>
      </c>
      <c r="G4" s="139">
        <f t="shared" ref="G4:G25" ca="1" si="0">DATEDIF(E4,TODAY(),"y")</f>
        <v>121</v>
      </c>
      <c r="H4" s="262" t="s">
        <v>64</v>
      </c>
      <c r="I4" s="260"/>
      <c r="J4" s="262" t="s">
        <v>62</v>
      </c>
      <c r="K4" s="139">
        <f t="shared" ref="K4:K25" ca="1" si="1">DATEDIF(I4,TODAY(),"y")</f>
        <v>121</v>
      </c>
      <c r="L4" s="76"/>
      <c r="P4" s="130" t="s">
        <v>63</v>
      </c>
      <c r="Q4" s="130" t="s">
        <v>67</v>
      </c>
    </row>
    <row r="5" spans="1:17" ht="15" customHeight="1">
      <c r="A5" s="135">
        <v>3</v>
      </c>
      <c r="B5" s="219"/>
      <c r="C5" s="220"/>
      <c r="D5" s="221"/>
      <c r="E5" s="222"/>
      <c r="F5" s="215" t="s">
        <v>92</v>
      </c>
      <c r="G5" s="139">
        <f t="shared" ca="1" si="0"/>
        <v>121</v>
      </c>
      <c r="H5" s="262" t="s">
        <v>66</v>
      </c>
      <c r="I5" s="260"/>
      <c r="J5" s="262" t="s">
        <v>60</v>
      </c>
      <c r="K5" s="139">
        <f t="shared" ca="1" si="1"/>
        <v>121</v>
      </c>
      <c r="L5" s="76"/>
    </row>
    <row r="6" spans="1:17" ht="15" customHeight="1">
      <c r="A6" s="135">
        <v>4</v>
      </c>
      <c r="B6" s="219"/>
      <c r="C6" s="220"/>
      <c r="D6" s="221"/>
      <c r="E6" s="222"/>
      <c r="F6" s="215" t="s">
        <v>92</v>
      </c>
      <c r="G6" s="139">
        <f t="shared" ca="1" si="0"/>
        <v>121</v>
      </c>
      <c r="H6" s="262" t="s">
        <v>64</v>
      </c>
      <c r="I6" s="260"/>
      <c r="J6" s="262" t="s">
        <v>63</v>
      </c>
      <c r="K6" s="139">
        <f t="shared" ca="1" si="1"/>
        <v>121</v>
      </c>
      <c r="L6" s="76"/>
    </row>
    <row r="7" spans="1:17" ht="15" customHeight="1">
      <c r="A7" s="135">
        <v>5</v>
      </c>
      <c r="B7" s="219"/>
      <c r="C7" s="220"/>
      <c r="D7" s="221"/>
      <c r="E7" s="222"/>
      <c r="F7" s="215" t="s">
        <v>92</v>
      </c>
      <c r="G7" s="139">
        <f t="shared" ca="1" si="0"/>
        <v>121</v>
      </c>
      <c r="H7" s="262" t="s">
        <v>67</v>
      </c>
      <c r="I7" s="260"/>
      <c r="J7" s="262" t="s">
        <v>62</v>
      </c>
      <c r="K7" s="139">
        <f t="shared" ca="1" si="1"/>
        <v>121</v>
      </c>
      <c r="L7" s="76"/>
    </row>
    <row r="8" spans="1:17" ht="15" customHeight="1">
      <c r="A8" s="135">
        <v>6</v>
      </c>
      <c r="B8" s="219"/>
      <c r="C8" s="220"/>
      <c r="D8" s="221"/>
      <c r="E8" s="222"/>
      <c r="F8" s="215" t="s">
        <v>92</v>
      </c>
      <c r="G8" s="139">
        <f t="shared" ca="1" si="0"/>
        <v>121</v>
      </c>
      <c r="H8" s="262" t="s">
        <v>64</v>
      </c>
      <c r="I8" s="260"/>
      <c r="J8" s="262" t="s">
        <v>62</v>
      </c>
      <c r="K8" s="139">
        <f t="shared" ca="1" si="1"/>
        <v>121</v>
      </c>
      <c r="L8" s="76"/>
    </row>
    <row r="9" spans="1:17" ht="15" customHeight="1">
      <c r="A9" s="135">
        <v>7</v>
      </c>
      <c r="B9" s="219"/>
      <c r="C9" s="220"/>
      <c r="D9" s="221"/>
      <c r="E9" s="222"/>
      <c r="F9" s="215" t="s">
        <v>92</v>
      </c>
      <c r="G9" s="139">
        <f t="shared" ca="1" si="0"/>
        <v>121</v>
      </c>
      <c r="H9" s="262" t="s">
        <v>64</v>
      </c>
      <c r="I9" s="260"/>
      <c r="J9" s="262" t="s">
        <v>62</v>
      </c>
      <c r="K9" s="139">
        <f t="shared" ca="1" si="1"/>
        <v>121</v>
      </c>
      <c r="L9" s="76"/>
    </row>
    <row r="10" spans="1:17" ht="15" customHeight="1">
      <c r="A10" s="135">
        <v>8</v>
      </c>
      <c r="B10" s="219"/>
      <c r="C10" s="220"/>
      <c r="D10" s="221"/>
      <c r="E10" s="222"/>
      <c r="F10" s="215" t="s">
        <v>92</v>
      </c>
      <c r="G10" s="139">
        <f t="shared" ca="1" si="0"/>
        <v>121</v>
      </c>
      <c r="H10" s="262" t="s">
        <v>64</v>
      </c>
      <c r="I10" s="260"/>
      <c r="J10" s="262" t="s">
        <v>63</v>
      </c>
      <c r="K10" s="139">
        <f t="shared" ca="1" si="1"/>
        <v>121</v>
      </c>
      <c r="L10" s="76"/>
    </row>
    <row r="11" spans="1:17" ht="15" customHeight="1">
      <c r="A11" s="135">
        <v>9</v>
      </c>
      <c r="B11" s="219"/>
      <c r="C11" s="220"/>
      <c r="D11" s="221"/>
      <c r="E11" s="222"/>
      <c r="F11" s="215" t="s">
        <v>92</v>
      </c>
      <c r="G11" s="139">
        <f t="shared" ca="1" si="0"/>
        <v>121</v>
      </c>
      <c r="H11" s="262" t="s">
        <v>66</v>
      </c>
      <c r="I11" s="260"/>
      <c r="J11" s="262" t="s">
        <v>62</v>
      </c>
      <c r="K11" s="139">
        <f t="shared" ca="1" si="1"/>
        <v>121</v>
      </c>
      <c r="L11" s="76"/>
    </row>
    <row r="12" spans="1:17" ht="15" customHeight="1">
      <c r="A12" s="135">
        <v>10</v>
      </c>
      <c r="B12" s="219"/>
      <c r="C12" s="220"/>
      <c r="D12" s="221"/>
      <c r="E12" s="222"/>
      <c r="F12" s="215" t="s">
        <v>92</v>
      </c>
      <c r="G12" s="139">
        <f t="shared" ca="1" si="0"/>
        <v>121</v>
      </c>
      <c r="H12" s="262" t="s">
        <v>64</v>
      </c>
      <c r="I12" s="260"/>
      <c r="J12" s="262" t="s">
        <v>62</v>
      </c>
      <c r="K12" s="139">
        <f t="shared" ca="1" si="1"/>
        <v>121</v>
      </c>
      <c r="L12" s="76"/>
    </row>
    <row r="13" spans="1:17" ht="15" customHeight="1">
      <c r="A13" s="135">
        <v>11</v>
      </c>
      <c r="B13" s="219"/>
      <c r="C13" s="220"/>
      <c r="D13" s="221"/>
      <c r="E13" s="222"/>
      <c r="F13" s="215" t="s">
        <v>92</v>
      </c>
      <c r="G13" s="139">
        <f t="shared" ca="1" si="0"/>
        <v>121</v>
      </c>
      <c r="H13" s="262" t="s">
        <v>64</v>
      </c>
      <c r="I13" s="260"/>
      <c r="J13" s="262" t="s">
        <v>62</v>
      </c>
      <c r="K13" s="139">
        <f t="shared" ca="1" si="1"/>
        <v>121</v>
      </c>
      <c r="L13" s="76"/>
    </row>
    <row r="14" spans="1:17" ht="15" customHeight="1">
      <c r="A14" s="135">
        <v>12</v>
      </c>
      <c r="B14" s="219"/>
      <c r="C14" s="220"/>
      <c r="D14" s="221"/>
      <c r="E14" s="222"/>
      <c r="F14" s="215" t="s">
        <v>92</v>
      </c>
      <c r="G14" s="139">
        <f t="shared" ca="1" si="0"/>
        <v>121</v>
      </c>
      <c r="H14" s="262" t="s">
        <v>67</v>
      </c>
      <c r="I14" s="260"/>
      <c r="J14" s="262" t="s">
        <v>60</v>
      </c>
      <c r="K14" s="139">
        <f t="shared" ca="1" si="1"/>
        <v>121</v>
      </c>
      <c r="L14" s="76"/>
    </row>
    <row r="15" spans="1:17" ht="15" customHeight="1">
      <c r="A15" s="135">
        <v>13</v>
      </c>
      <c r="B15" s="219"/>
      <c r="C15" s="220"/>
      <c r="D15" s="221"/>
      <c r="E15" s="222"/>
      <c r="F15" s="215" t="s">
        <v>92</v>
      </c>
      <c r="G15" s="139">
        <f t="shared" ca="1" si="0"/>
        <v>121</v>
      </c>
      <c r="H15" s="262" t="s">
        <v>64</v>
      </c>
      <c r="I15" s="260"/>
      <c r="J15" s="262" t="s">
        <v>62</v>
      </c>
      <c r="K15" s="139">
        <f t="shared" ca="1" si="1"/>
        <v>121</v>
      </c>
      <c r="L15" s="76"/>
    </row>
    <row r="16" spans="1:17" ht="15" customHeight="1">
      <c r="A16" s="135">
        <v>14</v>
      </c>
      <c r="B16" s="219"/>
      <c r="C16" s="220"/>
      <c r="D16" s="221"/>
      <c r="E16" s="222"/>
      <c r="F16" s="215" t="s">
        <v>92</v>
      </c>
      <c r="G16" s="139">
        <f t="shared" ca="1" si="0"/>
        <v>121</v>
      </c>
      <c r="H16" s="262" t="s">
        <v>64</v>
      </c>
      <c r="I16" s="260"/>
      <c r="J16" s="262" t="s">
        <v>62</v>
      </c>
      <c r="K16" s="139">
        <f t="shared" ca="1" si="1"/>
        <v>121</v>
      </c>
      <c r="L16" s="76"/>
    </row>
    <row r="17" spans="1:12" ht="15" customHeight="1">
      <c r="A17" s="135">
        <v>15</v>
      </c>
      <c r="B17" s="219"/>
      <c r="C17" s="220"/>
      <c r="D17" s="221"/>
      <c r="E17" s="222"/>
      <c r="F17" s="215" t="s">
        <v>92</v>
      </c>
      <c r="G17" s="139">
        <f t="shared" ca="1" si="0"/>
        <v>121</v>
      </c>
      <c r="H17" s="262" t="s">
        <v>64</v>
      </c>
      <c r="I17" s="260"/>
      <c r="J17" s="262" t="s">
        <v>62</v>
      </c>
      <c r="K17" s="139">
        <f t="shared" ca="1" si="1"/>
        <v>121</v>
      </c>
      <c r="L17" s="76"/>
    </row>
    <row r="18" spans="1:12" ht="15" customHeight="1">
      <c r="A18" s="135">
        <v>16</v>
      </c>
      <c r="B18" s="219"/>
      <c r="C18" s="220"/>
      <c r="D18" s="221"/>
      <c r="E18" s="222"/>
      <c r="F18" s="215" t="s">
        <v>92</v>
      </c>
      <c r="G18" s="139">
        <f t="shared" ca="1" si="0"/>
        <v>121</v>
      </c>
      <c r="H18" s="262" t="s">
        <v>64</v>
      </c>
      <c r="I18" s="260"/>
      <c r="J18" s="262" t="s">
        <v>63</v>
      </c>
      <c r="K18" s="139">
        <f t="shared" ca="1" si="1"/>
        <v>121</v>
      </c>
      <c r="L18" s="76"/>
    </row>
    <row r="19" spans="1:12" ht="15" customHeight="1">
      <c r="A19" s="135">
        <v>17</v>
      </c>
      <c r="B19" s="219"/>
      <c r="C19" s="220"/>
      <c r="D19" s="221"/>
      <c r="E19" s="222"/>
      <c r="F19" s="215" t="s">
        <v>92</v>
      </c>
      <c r="G19" s="139">
        <f t="shared" ca="1" si="0"/>
        <v>121</v>
      </c>
      <c r="H19" s="262" t="s">
        <v>64</v>
      </c>
      <c r="I19" s="260"/>
      <c r="J19" s="262" t="s">
        <v>62</v>
      </c>
      <c r="K19" s="139">
        <f t="shared" ca="1" si="1"/>
        <v>121</v>
      </c>
      <c r="L19" s="76"/>
    </row>
    <row r="20" spans="1:12" ht="15" customHeight="1">
      <c r="A20" s="135">
        <v>18</v>
      </c>
      <c r="B20" s="219"/>
      <c r="C20" s="220"/>
      <c r="D20" s="221"/>
      <c r="E20" s="222"/>
      <c r="F20" s="215" t="s">
        <v>92</v>
      </c>
      <c r="G20" s="139">
        <f t="shared" ca="1" si="0"/>
        <v>121</v>
      </c>
      <c r="H20" s="262" t="s">
        <v>64</v>
      </c>
      <c r="I20" s="260"/>
      <c r="J20" s="262" t="s">
        <v>62</v>
      </c>
      <c r="K20" s="139">
        <f t="shared" ca="1" si="1"/>
        <v>121</v>
      </c>
      <c r="L20" s="76"/>
    </row>
    <row r="21" spans="1:12" ht="15" customHeight="1">
      <c r="A21" s="135">
        <v>19</v>
      </c>
      <c r="B21" s="219"/>
      <c r="C21" s="220"/>
      <c r="D21" s="221"/>
      <c r="E21" s="222"/>
      <c r="F21" s="215" t="s">
        <v>92</v>
      </c>
      <c r="G21" s="139">
        <f t="shared" ca="1" si="0"/>
        <v>121</v>
      </c>
      <c r="H21" s="262" t="s">
        <v>64</v>
      </c>
      <c r="I21" s="260"/>
      <c r="J21" s="262" t="s">
        <v>62</v>
      </c>
      <c r="K21" s="139">
        <f t="shared" ca="1" si="1"/>
        <v>121</v>
      </c>
      <c r="L21" s="76"/>
    </row>
    <row r="22" spans="1:12" ht="15" customHeight="1">
      <c r="A22" s="135">
        <v>20</v>
      </c>
      <c r="B22" s="219"/>
      <c r="C22" s="220"/>
      <c r="D22" s="221"/>
      <c r="E22" s="222"/>
      <c r="F22" s="215" t="s">
        <v>92</v>
      </c>
      <c r="G22" s="139">
        <f t="shared" ca="1" si="0"/>
        <v>121</v>
      </c>
      <c r="H22" s="262" t="s">
        <v>64</v>
      </c>
      <c r="I22" s="260"/>
      <c r="J22" s="262" t="s">
        <v>62</v>
      </c>
      <c r="K22" s="139">
        <f t="shared" ca="1" si="1"/>
        <v>121</v>
      </c>
      <c r="L22" s="76"/>
    </row>
    <row r="23" spans="1:12" ht="15" customHeight="1">
      <c r="A23" s="135">
        <v>21</v>
      </c>
      <c r="B23" s="219"/>
      <c r="C23" s="220"/>
      <c r="D23" s="221"/>
      <c r="E23" s="222"/>
      <c r="F23" s="215" t="s">
        <v>92</v>
      </c>
      <c r="G23" s="139">
        <f t="shared" ca="1" si="0"/>
        <v>121</v>
      </c>
      <c r="H23" s="262" t="s">
        <v>64</v>
      </c>
      <c r="I23" s="260"/>
      <c r="J23" s="262" t="s">
        <v>61</v>
      </c>
      <c r="K23" s="139">
        <f t="shared" ca="1" si="1"/>
        <v>121</v>
      </c>
      <c r="L23" s="76"/>
    </row>
    <row r="24" spans="1:12" ht="15" customHeight="1">
      <c r="A24" s="135">
        <v>22</v>
      </c>
      <c r="B24" s="219"/>
      <c r="C24" s="220"/>
      <c r="D24" s="221"/>
      <c r="E24" s="222"/>
      <c r="F24" s="215" t="s">
        <v>92</v>
      </c>
      <c r="G24" s="139">
        <f t="shared" ca="1" si="0"/>
        <v>121</v>
      </c>
      <c r="H24" s="262" t="s">
        <v>64</v>
      </c>
      <c r="I24" s="260"/>
      <c r="J24" s="262" t="s">
        <v>62</v>
      </c>
      <c r="K24" s="139">
        <f t="shared" ca="1" si="1"/>
        <v>121</v>
      </c>
      <c r="L24" s="76"/>
    </row>
    <row r="25" spans="1:12" ht="15" customHeight="1">
      <c r="A25" s="135">
        <v>23</v>
      </c>
      <c r="B25" s="219"/>
      <c r="C25" s="220"/>
      <c r="D25" s="221"/>
      <c r="E25" s="222"/>
      <c r="F25" s="215" t="s">
        <v>92</v>
      </c>
      <c r="G25" s="139">
        <f t="shared" ca="1" si="0"/>
        <v>121</v>
      </c>
      <c r="H25" s="262" t="s">
        <v>64</v>
      </c>
      <c r="I25" s="260"/>
      <c r="J25" s="262" t="s">
        <v>62</v>
      </c>
      <c r="K25" s="139">
        <f t="shared" ca="1" si="1"/>
        <v>121</v>
      </c>
      <c r="L25" s="76"/>
    </row>
  </sheetData>
  <sheetProtection password="C7AA" sheet="1" objects="1" scenarios="1"/>
  <dataValidations count="2">
    <dataValidation type="list" allowBlank="1" showInputMessage="1" showErrorMessage="1" sqref="H3:H25">
      <formula1>$Q$1:$Q$4</formula1>
    </dataValidation>
    <dataValidation type="list" allowBlank="1" showInputMessage="1" showErrorMessage="1" sqref="J3:J25">
      <formula1>$P$1:$P$4</formula1>
    </dataValidation>
  </dataValidations>
  <pageMargins left="0.12" right="0.12" top="0.33" bottom="0.18" header="0.3" footer="0.24"/>
  <pageSetup paperSize="9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C000"/>
  </sheetPr>
  <dimension ref="A1:AA36"/>
  <sheetViews>
    <sheetView showGridLines="0" showRowColHeaders="0" workbookViewId="0">
      <selection sqref="A1:B1"/>
    </sheetView>
  </sheetViews>
  <sheetFormatPr baseColWidth="10" defaultRowHeight="15" customHeight="1"/>
  <cols>
    <col min="1" max="1" width="2.42578125" style="1" customWidth="1"/>
    <col min="2" max="2" width="22.28515625" style="1" customWidth="1"/>
    <col min="3" max="3" width="12.28515625" style="1" customWidth="1"/>
    <col min="4" max="5" width="3.85546875" style="1" customWidth="1"/>
    <col min="6" max="6" width="9.140625" style="1" customWidth="1"/>
    <col min="7" max="7" width="7.7109375" style="1" customWidth="1"/>
    <col min="8" max="8" width="9.7109375" style="1" customWidth="1"/>
    <col min="9" max="9" width="4.7109375" style="1" customWidth="1"/>
    <col min="10" max="10" width="9.42578125" style="1" customWidth="1"/>
    <col min="11" max="11" width="4.7109375" style="1" customWidth="1"/>
    <col min="12" max="12" width="8.7109375" style="1" customWidth="1"/>
    <col min="13" max="13" width="6.7109375" style="1" customWidth="1"/>
    <col min="14" max="14" width="5.28515625" style="1" customWidth="1"/>
    <col min="15" max="15" width="8.85546875" style="1" customWidth="1"/>
    <col min="16" max="16" width="9.28515625" style="1" customWidth="1"/>
    <col min="17" max="17" width="8.5703125" style="1" customWidth="1"/>
    <col min="18" max="18" width="8.42578125" style="1" customWidth="1"/>
    <col min="19" max="19" width="8.42578125" style="1" hidden="1" customWidth="1"/>
    <col min="20" max="20" width="2.42578125" style="100" customWidth="1"/>
    <col min="21" max="21" width="4.5703125" style="1" customWidth="1"/>
    <col min="22" max="22" width="6" style="1" hidden="1" customWidth="1"/>
    <col min="23" max="25" width="5.7109375" style="1" customWidth="1"/>
    <col min="26" max="26" width="7.42578125" style="1" customWidth="1"/>
    <col min="27" max="27" width="11.85546875" style="1" hidden="1" customWidth="1"/>
    <col min="28" max="16384" width="11.42578125" style="1"/>
  </cols>
  <sheetData>
    <row r="1" spans="1:27" ht="18" customHeight="1" thickBot="1">
      <c r="A1" s="582" t="str">
        <f>Feuil4!C6</f>
        <v>ABDERRAHMANE daoud</v>
      </c>
      <c r="B1" s="583"/>
      <c r="C1" s="225" t="s">
        <v>101</v>
      </c>
      <c r="D1" s="225"/>
      <c r="E1" s="225"/>
      <c r="F1" s="225"/>
      <c r="G1" s="227"/>
      <c r="H1" s="580" t="s">
        <v>86</v>
      </c>
      <c r="I1" s="581"/>
      <c r="J1" s="191"/>
      <c r="K1" s="191"/>
      <c r="L1" s="191"/>
      <c r="M1" s="191"/>
      <c r="N1" s="191"/>
    </row>
    <row r="2" spans="1:27" ht="14.25" hidden="1" customHeight="1">
      <c r="H2" s="4"/>
      <c r="J2" s="53">
        <f>F9/U9</f>
        <v>7.8785999999999996</v>
      </c>
      <c r="L2" s="4"/>
      <c r="O2" s="4"/>
    </row>
    <row r="3" spans="1:27" ht="15" hidden="1" customHeight="1">
      <c r="I3" s="46"/>
      <c r="J3" s="55">
        <f>U9*V11</f>
        <v>173.32919999999999</v>
      </c>
      <c r="L3" s="54"/>
    </row>
    <row r="4" spans="1:27" ht="15" customHeight="1" thickBot="1">
      <c r="A4" s="584" t="str">
        <f>Feuil4!C8</f>
        <v>COMPTABILITE</v>
      </c>
      <c r="B4" s="585"/>
    </row>
    <row r="5" spans="1:27" ht="15" customHeight="1" thickBot="1">
      <c r="A5" s="483" t="s">
        <v>15</v>
      </c>
      <c r="B5" s="491" t="s">
        <v>17</v>
      </c>
      <c r="C5" s="494" t="s">
        <v>19</v>
      </c>
      <c r="D5" s="485" t="s">
        <v>46</v>
      </c>
      <c r="E5" s="488" t="s">
        <v>47</v>
      </c>
      <c r="F5" s="497" t="s">
        <v>13</v>
      </c>
      <c r="G5" s="500" t="s">
        <v>16</v>
      </c>
      <c r="H5" s="500"/>
      <c r="I5" s="500"/>
      <c r="J5" s="500"/>
      <c r="K5" s="500"/>
      <c r="L5" s="500"/>
      <c r="M5" s="491" t="s">
        <v>14</v>
      </c>
      <c r="N5" s="491"/>
      <c r="O5" s="500" t="s">
        <v>18</v>
      </c>
      <c r="P5" s="520"/>
      <c r="Q5" s="520"/>
      <c r="R5" s="521"/>
      <c r="S5" s="358"/>
      <c r="T5" s="228"/>
      <c r="U5" s="516" t="s">
        <v>51</v>
      </c>
      <c r="V5" s="98"/>
      <c r="W5" s="463" t="s">
        <v>29</v>
      </c>
      <c r="X5" s="464"/>
      <c r="Y5" s="464"/>
      <c r="Z5" s="465"/>
    </row>
    <row r="6" spans="1:27" ht="21" customHeight="1" thickBot="1">
      <c r="A6" s="484"/>
      <c r="B6" s="493"/>
      <c r="C6" s="495"/>
      <c r="D6" s="486"/>
      <c r="E6" s="489"/>
      <c r="F6" s="498"/>
      <c r="G6" s="501"/>
      <c r="H6" s="501"/>
      <c r="I6" s="501"/>
      <c r="J6" s="501"/>
      <c r="K6" s="501"/>
      <c r="L6" s="501"/>
      <c r="M6" s="492"/>
      <c r="N6" s="492"/>
      <c r="O6" s="522"/>
      <c r="P6" s="522"/>
      <c r="Q6" s="522"/>
      <c r="R6" s="523"/>
      <c r="S6" s="358"/>
      <c r="T6" s="228"/>
      <c r="U6" s="517"/>
      <c r="V6" s="80"/>
      <c r="W6" s="466"/>
      <c r="X6" s="467"/>
      <c r="Y6" s="467"/>
      <c r="Z6" s="468"/>
    </row>
    <row r="7" spans="1:27" ht="15" customHeight="1" thickBot="1">
      <c r="A7" s="484"/>
      <c r="B7" s="493"/>
      <c r="C7" s="495"/>
      <c r="D7" s="486"/>
      <c r="E7" s="489"/>
      <c r="F7" s="498"/>
      <c r="G7" s="502" t="s">
        <v>33</v>
      </c>
      <c r="H7" s="503"/>
      <c r="I7" s="504" t="s">
        <v>34</v>
      </c>
      <c r="J7" s="505"/>
      <c r="K7" s="504" t="s">
        <v>34</v>
      </c>
      <c r="L7" s="505"/>
      <c r="M7" s="492"/>
      <c r="N7" s="492"/>
      <c r="O7" s="518" t="s">
        <v>30</v>
      </c>
      <c r="P7" s="524" t="s">
        <v>93</v>
      </c>
      <c r="Q7" s="526" t="s">
        <v>94</v>
      </c>
      <c r="R7" s="528" t="s">
        <v>95</v>
      </c>
      <c r="S7" s="359"/>
      <c r="T7" s="229"/>
      <c r="U7" s="517"/>
      <c r="V7" s="80"/>
      <c r="W7" s="466"/>
      <c r="X7" s="467"/>
      <c r="Y7" s="467"/>
      <c r="Z7" s="468"/>
    </row>
    <row r="8" spans="1:27" ht="15" customHeight="1" thickBot="1">
      <c r="A8" s="484"/>
      <c r="B8" s="493"/>
      <c r="C8" s="496"/>
      <c r="D8" s="487"/>
      <c r="E8" s="490"/>
      <c r="F8" s="499"/>
      <c r="G8" s="59" t="s">
        <v>32</v>
      </c>
      <c r="H8" s="57" t="s">
        <v>31</v>
      </c>
      <c r="I8" s="58">
        <v>0.5</v>
      </c>
      <c r="J8" s="57" t="s">
        <v>31</v>
      </c>
      <c r="K8" s="58">
        <v>0.75</v>
      </c>
      <c r="L8" s="57" t="s">
        <v>31</v>
      </c>
      <c r="M8" s="492"/>
      <c r="N8" s="492"/>
      <c r="O8" s="519"/>
      <c r="P8" s="525"/>
      <c r="Q8" s="527"/>
      <c r="R8" s="529"/>
      <c r="S8" s="359"/>
      <c r="T8" s="229"/>
      <c r="U8" s="517"/>
      <c r="V8" s="80"/>
      <c r="W8" s="418" t="s">
        <v>30</v>
      </c>
      <c r="X8" s="418" t="s">
        <v>93</v>
      </c>
      <c r="Y8" s="418" t="s">
        <v>94</v>
      </c>
      <c r="Z8" s="418" t="s">
        <v>95</v>
      </c>
    </row>
    <row r="9" spans="1:27" ht="15" customHeight="1" thickBot="1">
      <c r="A9" s="360" t="s">
        <v>20</v>
      </c>
      <c r="B9" s="141"/>
      <c r="C9" s="175"/>
      <c r="D9" s="114"/>
      <c r="E9" s="115"/>
      <c r="F9" s="52">
        <f t="shared" ref="F9:F35" si="0">S9</f>
        <v>173.32919999999999</v>
      </c>
      <c r="G9" s="56"/>
      <c r="H9" s="73">
        <v>115.38737</v>
      </c>
      <c r="I9" s="74">
        <v>1</v>
      </c>
      <c r="J9" s="45">
        <f>H9*V9*I9</f>
        <v>173.08105499999999</v>
      </c>
      <c r="K9" s="78">
        <v>1</v>
      </c>
      <c r="L9" s="45">
        <f>H9*V10*K9</f>
        <v>201.9278975</v>
      </c>
      <c r="M9" s="578">
        <f>F9*H9</f>
        <v>20000.000532203998</v>
      </c>
      <c r="N9" s="579"/>
      <c r="O9" s="60">
        <f>M9*W9</f>
        <v>200.00000532203998</v>
      </c>
      <c r="P9" s="62">
        <f>M9*X9</f>
        <v>400.00001064407996</v>
      </c>
      <c r="Q9" s="60">
        <f>M9*Y9</f>
        <v>1600.0000425763199</v>
      </c>
      <c r="R9" s="407">
        <f>M9*Z9</f>
        <v>2000.0000532203999</v>
      </c>
      <c r="S9" s="195">
        <f>U9*V11</f>
        <v>173.32919999999999</v>
      </c>
      <c r="T9" s="230"/>
      <c r="U9" s="111">
        <v>22</v>
      </c>
      <c r="V9" s="105">
        <v>1.5</v>
      </c>
      <c r="W9" s="152">
        <v>0.01</v>
      </c>
      <c r="X9" s="152">
        <v>0.02</v>
      </c>
      <c r="Y9" s="152">
        <v>0.08</v>
      </c>
      <c r="Z9" s="153">
        <v>0.1</v>
      </c>
      <c r="AA9" s="4" t="s">
        <v>80</v>
      </c>
    </row>
    <row r="10" spans="1:27" ht="15" customHeight="1" thickBot="1">
      <c r="A10" s="360" t="s">
        <v>21</v>
      </c>
      <c r="B10" s="176"/>
      <c r="C10" s="186"/>
      <c r="D10" s="116"/>
      <c r="E10" s="117"/>
      <c r="F10" s="68">
        <f t="shared" si="0"/>
        <v>173.32919999999999</v>
      </c>
      <c r="G10" s="67"/>
      <c r="H10" s="75">
        <v>115.38737</v>
      </c>
      <c r="I10" s="76">
        <v>1</v>
      </c>
      <c r="J10" s="44">
        <f>H10*V9*I10</f>
        <v>173.08105499999999</v>
      </c>
      <c r="K10" s="76">
        <v>1</v>
      </c>
      <c r="L10" s="44">
        <f>H10*V10*K10</f>
        <v>201.9278975</v>
      </c>
      <c r="M10" s="572">
        <f t="shared" ref="M10:M35" si="1">F10*H10</f>
        <v>20000.000532203998</v>
      </c>
      <c r="N10" s="573"/>
      <c r="O10" s="63">
        <f t="shared" ref="O10:O35" si="2">M10*W10</f>
        <v>200.00000532203998</v>
      </c>
      <c r="P10" s="64">
        <f t="shared" ref="P10:P35" si="3">M10*X10</f>
        <v>200.00000532203998</v>
      </c>
      <c r="Q10" s="65">
        <f t="shared" ref="Q10:Q35" si="4">M10*Y10</f>
        <v>200.00000532203998</v>
      </c>
      <c r="R10" s="408">
        <f t="shared" ref="R10:R35" si="5">M10*Z10</f>
        <v>200.00000532203998</v>
      </c>
      <c r="S10" s="195">
        <f>U10*V11</f>
        <v>173.32919999999999</v>
      </c>
      <c r="T10" s="230"/>
      <c r="U10" s="111">
        <v>22</v>
      </c>
      <c r="V10" s="105">
        <v>1.75</v>
      </c>
      <c r="W10" s="101">
        <v>0.01</v>
      </c>
      <c r="X10" s="101">
        <v>0.01</v>
      </c>
      <c r="Y10" s="101">
        <v>0.01</v>
      </c>
      <c r="Z10" s="102">
        <v>0.01</v>
      </c>
      <c r="AA10" s="4" t="s">
        <v>81</v>
      </c>
    </row>
    <row r="11" spans="1:27" ht="15" customHeight="1" thickBot="1">
      <c r="A11" s="360" t="s">
        <v>22</v>
      </c>
      <c r="B11" s="176"/>
      <c r="C11" s="177"/>
      <c r="D11" s="116"/>
      <c r="E11" s="117"/>
      <c r="F11" s="69">
        <f t="shared" si="0"/>
        <v>173.32919999999999</v>
      </c>
      <c r="G11" s="67"/>
      <c r="H11" s="75">
        <v>115.38737</v>
      </c>
      <c r="I11" s="76">
        <v>1</v>
      </c>
      <c r="J11" s="44">
        <f>H11*V9*I11</f>
        <v>173.08105499999999</v>
      </c>
      <c r="K11" s="76">
        <v>1</v>
      </c>
      <c r="L11" s="44">
        <f>H11*V10*K11</f>
        <v>201.9278975</v>
      </c>
      <c r="M11" s="568">
        <f t="shared" si="1"/>
        <v>20000.000532203998</v>
      </c>
      <c r="N11" s="569"/>
      <c r="O11" s="65">
        <f t="shared" si="2"/>
        <v>200.00000532203998</v>
      </c>
      <c r="P11" s="64">
        <f t="shared" si="3"/>
        <v>200.00000532203998</v>
      </c>
      <c r="Q11" s="63">
        <f t="shared" si="4"/>
        <v>200.00000532203998</v>
      </c>
      <c r="R11" s="409">
        <f t="shared" si="5"/>
        <v>200.00000532203998</v>
      </c>
      <c r="S11" s="195">
        <f>U11*V11</f>
        <v>173.32919999999999</v>
      </c>
      <c r="T11" s="230"/>
      <c r="U11" s="111">
        <v>22</v>
      </c>
      <c r="V11" s="106">
        <v>7.8785999999999996</v>
      </c>
      <c r="W11" s="101">
        <v>0.01</v>
      </c>
      <c r="X11" s="101">
        <v>0.01</v>
      </c>
      <c r="Y11" s="101">
        <v>0.01</v>
      </c>
      <c r="Z11" s="102">
        <v>0.01</v>
      </c>
      <c r="AA11" s="4" t="s">
        <v>82</v>
      </c>
    </row>
    <row r="12" spans="1:27" ht="15" customHeight="1" thickBot="1">
      <c r="A12" s="360" t="s">
        <v>23</v>
      </c>
      <c r="B12" s="176"/>
      <c r="C12" s="177"/>
      <c r="D12" s="116"/>
      <c r="E12" s="117"/>
      <c r="F12" s="68">
        <f t="shared" si="0"/>
        <v>173.32919999999999</v>
      </c>
      <c r="G12" s="67"/>
      <c r="H12" s="75">
        <v>115.38737</v>
      </c>
      <c r="I12" s="76">
        <v>1</v>
      </c>
      <c r="J12" s="44">
        <f>H12*V9*I12</f>
        <v>173.08105499999999</v>
      </c>
      <c r="K12" s="76">
        <v>1</v>
      </c>
      <c r="L12" s="44">
        <f>H12*V10*K12</f>
        <v>201.9278975</v>
      </c>
      <c r="M12" s="574">
        <f t="shared" si="1"/>
        <v>20000.000532203998</v>
      </c>
      <c r="N12" s="575"/>
      <c r="O12" s="65">
        <f t="shared" si="2"/>
        <v>200.00000532203998</v>
      </c>
      <c r="P12" s="64">
        <f t="shared" si="3"/>
        <v>1000.0000266101999</v>
      </c>
      <c r="Q12" s="65">
        <f t="shared" si="4"/>
        <v>200.00000532203998</v>
      </c>
      <c r="R12" s="409">
        <f t="shared" si="5"/>
        <v>200.00000532203998</v>
      </c>
      <c r="S12" s="195">
        <f>U12*V11</f>
        <v>173.32919999999999</v>
      </c>
      <c r="T12" s="230"/>
      <c r="U12" s="111">
        <v>22</v>
      </c>
      <c r="V12" s="106"/>
      <c r="W12" s="101">
        <v>0.01</v>
      </c>
      <c r="X12" s="101">
        <v>0.05</v>
      </c>
      <c r="Y12" s="101">
        <v>0.01</v>
      </c>
      <c r="Z12" s="102">
        <v>0.01</v>
      </c>
      <c r="AA12" s="4" t="s">
        <v>83</v>
      </c>
    </row>
    <row r="13" spans="1:27" ht="15" customHeight="1" thickBot="1">
      <c r="A13" s="360" t="s">
        <v>24</v>
      </c>
      <c r="B13" s="176"/>
      <c r="C13" s="177"/>
      <c r="D13" s="116"/>
      <c r="E13" s="117"/>
      <c r="F13" s="69">
        <f t="shared" si="0"/>
        <v>173.32919999999999</v>
      </c>
      <c r="G13" s="67"/>
      <c r="H13" s="75">
        <v>115.38737</v>
      </c>
      <c r="I13" s="76">
        <v>1</v>
      </c>
      <c r="J13" s="44">
        <f>H13*V9*I13</f>
        <v>173.08105499999999</v>
      </c>
      <c r="K13" s="76">
        <v>1</v>
      </c>
      <c r="L13" s="44">
        <f>H13*V10*K13</f>
        <v>201.9278975</v>
      </c>
      <c r="M13" s="568">
        <f t="shared" si="1"/>
        <v>20000.000532203998</v>
      </c>
      <c r="N13" s="569"/>
      <c r="O13" s="65">
        <f t="shared" si="2"/>
        <v>200.00000532203998</v>
      </c>
      <c r="P13" s="65">
        <f t="shared" si="3"/>
        <v>200.00000532203998</v>
      </c>
      <c r="Q13" s="65">
        <f t="shared" si="4"/>
        <v>200.00000532203998</v>
      </c>
      <c r="R13" s="409">
        <f t="shared" si="5"/>
        <v>200.00000532203998</v>
      </c>
      <c r="S13" s="195">
        <f>U13*V11</f>
        <v>173.32919999999999</v>
      </c>
      <c r="T13" s="230"/>
      <c r="U13" s="111">
        <v>22</v>
      </c>
      <c r="V13" s="107"/>
      <c r="W13" s="101">
        <v>0.01</v>
      </c>
      <c r="X13" s="101">
        <v>0.01</v>
      </c>
      <c r="Y13" s="101">
        <v>0.01</v>
      </c>
      <c r="Z13" s="102">
        <v>0.01</v>
      </c>
      <c r="AA13" s="4" t="s">
        <v>84</v>
      </c>
    </row>
    <row r="14" spans="1:27" ht="15" customHeight="1" thickBot="1">
      <c r="A14" s="360" t="s">
        <v>25</v>
      </c>
      <c r="B14" s="176"/>
      <c r="C14" s="177"/>
      <c r="D14" s="116"/>
      <c r="E14" s="117"/>
      <c r="F14" s="69">
        <f t="shared" si="0"/>
        <v>173.32919999999999</v>
      </c>
      <c r="G14" s="67"/>
      <c r="H14" s="75">
        <v>115.38737</v>
      </c>
      <c r="I14" s="76">
        <v>1</v>
      </c>
      <c r="J14" s="61">
        <f>H14*V9*I14</f>
        <v>173.08105499999999</v>
      </c>
      <c r="K14" s="76">
        <v>1</v>
      </c>
      <c r="L14" s="44">
        <f>H14*V10*K14</f>
        <v>201.9278975</v>
      </c>
      <c r="M14" s="572">
        <f t="shared" si="1"/>
        <v>20000.000532203998</v>
      </c>
      <c r="N14" s="573"/>
      <c r="O14" s="65">
        <f t="shared" si="2"/>
        <v>200.00000532203998</v>
      </c>
      <c r="P14" s="65">
        <f t="shared" si="3"/>
        <v>200.00000532203998</v>
      </c>
      <c r="Q14" s="65">
        <f t="shared" si="4"/>
        <v>200.00000532203998</v>
      </c>
      <c r="R14" s="409">
        <f t="shared" si="5"/>
        <v>200.00000532203998</v>
      </c>
      <c r="S14" s="195">
        <f>U14*V11</f>
        <v>173.32919999999999</v>
      </c>
      <c r="T14" s="230"/>
      <c r="U14" s="111">
        <v>22</v>
      </c>
      <c r="V14" s="108"/>
      <c r="W14" s="101">
        <v>0.01</v>
      </c>
      <c r="X14" s="101">
        <v>0.01</v>
      </c>
      <c r="Y14" s="101">
        <v>0.01</v>
      </c>
      <c r="Z14" s="102">
        <v>0.01</v>
      </c>
      <c r="AA14" s="4" t="s">
        <v>85</v>
      </c>
    </row>
    <row r="15" spans="1:27" ht="15" customHeight="1" thickBot="1">
      <c r="A15" s="360" t="s">
        <v>26</v>
      </c>
      <c r="B15" s="176"/>
      <c r="C15" s="177"/>
      <c r="D15" s="116"/>
      <c r="E15" s="117"/>
      <c r="F15" s="70">
        <f t="shared" si="0"/>
        <v>173.32919999999999</v>
      </c>
      <c r="G15" s="67"/>
      <c r="H15" s="75">
        <v>115.38737</v>
      </c>
      <c r="I15" s="76">
        <v>1</v>
      </c>
      <c r="J15" s="66">
        <f>H15*V9*I15</f>
        <v>173.08105499999999</v>
      </c>
      <c r="K15" s="76">
        <v>1</v>
      </c>
      <c r="L15" s="44">
        <f>H15*V10*K15</f>
        <v>201.9278975</v>
      </c>
      <c r="M15" s="568">
        <f t="shared" si="1"/>
        <v>20000.000532203998</v>
      </c>
      <c r="N15" s="569"/>
      <c r="O15" s="65">
        <f t="shared" si="2"/>
        <v>200.00000532203998</v>
      </c>
      <c r="P15" s="63">
        <f t="shared" si="3"/>
        <v>200.00000532203998</v>
      </c>
      <c r="Q15" s="65">
        <f t="shared" si="4"/>
        <v>200.00000532203998</v>
      </c>
      <c r="R15" s="410">
        <f t="shared" si="5"/>
        <v>200.00000532203998</v>
      </c>
      <c r="S15" s="195">
        <f>U15*V11</f>
        <v>173.32919999999999</v>
      </c>
      <c r="T15" s="230"/>
      <c r="U15" s="111">
        <v>22</v>
      </c>
      <c r="V15" s="108"/>
      <c r="W15" s="101">
        <v>0.01</v>
      </c>
      <c r="X15" s="101">
        <v>0.01</v>
      </c>
      <c r="Y15" s="101">
        <v>0.01</v>
      </c>
      <c r="Z15" s="102">
        <v>0.01</v>
      </c>
      <c r="AA15" s="4" t="s">
        <v>86</v>
      </c>
    </row>
    <row r="16" spans="1:27" ht="15" customHeight="1" thickBot="1">
      <c r="A16" s="360" t="s">
        <v>27</v>
      </c>
      <c r="B16" s="176"/>
      <c r="C16" s="177"/>
      <c r="D16" s="116"/>
      <c r="E16" s="117"/>
      <c r="F16" s="68">
        <f t="shared" si="0"/>
        <v>173.32919999999999</v>
      </c>
      <c r="G16" s="67"/>
      <c r="H16" s="75">
        <v>115.38737</v>
      </c>
      <c r="I16" s="76">
        <v>1</v>
      </c>
      <c r="J16" s="61">
        <f>H16*V9*I16</f>
        <v>173.08105499999999</v>
      </c>
      <c r="K16" s="76">
        <v>1</v>
      </c>
      <c r="L16" s="44">
        <f>H16*V10*K16</f>
        <v>201.9278975</v>
      </c>
      <c r="M16" s="572">
        <f t="shared" si="1"/>
        <v>20000.000532203998</v>
      </c>
      <c r="N16" s="573"/>
      <c r="O16" s="65">
        <f t="shared" si="2"/>
        <v>200.00000532203998</v>
      </c>
      <c r="P16" s="64">
        <f t="shared" si="3"/>
        <v>2000.0000532203999</v>
      </c>
      <c r="Q16" s="65">
        <f t="shared" si="4"/>
        <v>200.00000532203998</v>
      </c>
      <c r="R16" s="410">
        <f t="shared" si="5"/>
        <v>200.00000532203998</v>
      </c>
      <c r="S16" s="195">
        <f>U16*V11</f>
        <v>173.32919999999999</v>
      </c>
      <c r="T16" s="230"/>
      <c r="U16" s="111">
        <v>22</v>
      </c>
      <c r="V16" s="108"/>
      <c r="W16" s="101">
        <v>0.01</v>
      </c>
      <c r="X16" s="101">
        <v>0.1</v>
      </c>
      <c r="Y16" s="101">
        <v>0.01</v>
      </c>
      <c r="Z16" s="102">
        <v>0.01</v>
      </c>
      <c r="AA16" s="4" t="s">
        <v>87</v>
      </c>
    </row>
    <row r="17" spans="1:27" ht="15" customHeight="1">
      <c r="A17" s="411" t="s">
        <v>28</v>
      </c>
      <c r="B17" s="176"/>
      <c r="C17" s="177"/>
      <c r="D17" s="116"/>
      <c r="E17" s="116"/>
      <c r="F17" s="69">
        <f t="shared" si="0"/>
        <v>173.32919999999999</v>
      </c>
      <c r="G17" s="67"/>
      <c r="H17" s="77">
        <v>115.38737</v>
      </c>
      <c r="I17" s="76">
        <v>1</v>
      </c>
      <c r="J17" s="61">
        <f>H17*V9*I17</f>
        <v>173.08105499999999</v>
      </c>
      <c r="K17" s="76">
        <v>1</v>
      </c>
      <c r="L17" s="44">
        <f>H17*V10*K17</f>
        <v>201.9278975</v>
      </c>
      <c r="M17" s="568">
        <f t="shared" si="1"/>
        <v>20000.000532203998</v>
      </c>
      <c r="N17" s="569"/>
      <c r="O17" s="65">
        <f t="shared" si="2"/>
        <v>200.00000532203998</v>
      </c>
      <c r="P17" s="65">
        <f t="shared" si="3"/>
        <v>200.00000532203998</v>
      </c>
      <c r="Q17" s="65">
        <f t="shared" si="4"/>
        <v>200.00000532203998</v>
      </c>
      <c r="R17" s="410">
        <f t="shared" si="5"/>
        <v>200.00000532203998</v>
      </c>
      <c r="S17" s="195">
        <f>U17*V11</f>
        <v>173.32919999999999</v>
      </c>
      <c r="T17" s="230"/>
      <c r="U17" s="111">
        <v>22</v>
      </c>
      <c r="V17" s="109"/>
      <c r="W17" s="101">
        <v>0.01</v>
      </c>
      <c r="X17" s="101">
        <v>0.01</v>
      </c>
      <c r="Y17" s="101">
        <v>0.01</v>
      </c>
      <c r="Z17" s="102">
        <v>0.01</v>
      </c>
      <c r="AA17" s="4" t="s">
        <v>88</v>
      </c>
    </row>
    <row r="18" spans="1:27" ht="15" customHeight="1" thickBot="1">
      <c r="A18" s="362" t="s">
        <v>102</v>
      </c>
      <c r="B18" s="192"/>
      <c r="C18" s="193"/>
      <c r="D18" s="179"/>
      <c r="E18" s="179"/>
      <c r="F18" s="147">
        <f t="shared" si="0"/>
        <v>173.32919999999999</v>
      </c>
      <c r="G18" s="129"/>
      <c r="H18" s="194">
        <v>115.38737</v>
      </c>
      <c r="I18" s="148">
        <v>1</v>
      </c>
      <c r="J18" s="61">
        <f>H18*V9*I18</f>
        <v>173.08105499999999</v>
      </c>
      <c r="K18" s="148">
        <v>1</v>
      </c>
      <c r="L18" s="61">
        <f>H18*V10*K18</f>
        <v>201.9278975</v>
      </c>
      <c r="M18" s="576">
        <f t="shared" si="1"/>
        <v>20000.000532203998</v>
      </c>
      <c r="N18" s="577"/>
      <c r="O18" s="149">
        <f t="shared" si="2"/>
        <v>200.00000532203998</v>
      </c>
      <c r="P18" s="149">
        <f t="shared" si="3"/>
        <v>200.00000532203998</v>
      </c>
      <c r="Q18" s="149">
        <f t="shared" si="4"/>
        <v>200.00000532203998</v>
      </c>
      <c r="R18" s="412">
        <f t="shared" si="5"/>
        <v>200.00000532203998</v>
      </c>
      <c r="S18" s="195">
        <f>U18*V11</f>
        <v>173.32919999999999</v>
      </c>
      <c r="T18" s="230"/>
      <c r="U18" s="111">
        <v>22</v>
      </c>
      <c r="V18" s="109"/>
      <c r="W18" s="101">
        <v>0.01</v>
      </c>
      <c r="X18" s="101">
        <v>0.01</v>
      </c>
      <c r="Y18" s="101">
        <v>0.01</v>
      </c>
      <c r="Z18" s="102">
        <v>0.01</v>
      </c>
      <c r="AA18" s="4" t="s">
        <v>90</v>
      </c>
    </row>
    <row r="19" spans="1:27" ht="15" customHeight="1" thickBot="1">
      <c r="A19" s="360" t="s">
        <v>103</v>
      </c>
      <c r="B19" s="176"/>
      <c r="C19" s="185"/>
      <c r="D19" s="180"/>
      <c r="E19" s="181"/>
      <c r="F19" s="69">
        <f t="shared" si="0"/>
        <v>173.32919999999999</v>
      </c>
      <c r="G19" s="67"/>
      <c r="H19" s="75">
        <v>115.38737</v>
      </c>
      <c r="I19" s="76">
        <v>1</v>
      </c>
      <c r="J19" s="44">
        <f>H19*V9*I19</f>
        <v>173.08105499999999</v>
      </c>
      <c r="K19" s="76">
        <v>1</v>
      </c>
      <c r="L19" s="44">
        <f>H19*V10*K19</f>
        <v>201.9278975</v>
      </c>
      <c r="M19" s="572">
        <f t="shared" si="1"/>
        <v>20000.000532203998</v>
      </c>
      <c r="N19" s="573"/>
      <c r="O19" s="63">
        <f t="shared" si="2"/>
        <v>200.00000532203998</v>
      </c>
      <c r="P19" s="65">
        <f t="shared" si="3"/>
        <v>200.00000532203998</v>
      </c>
      <c r="Q19" s="65">
        <f t="shared" si="4"/>
        <v>200.00000532203998</v>
      </c>
      <c r="R19" s="409">
        <f t="shared" si="5"/>
        <v>200.00000532203998</v>
      </c>
      <c r="S19" s="195">
        <f>U19*V11</f>
        <v>173.32919999999999</v>
      </c>
      <c r="T19" s="230"/>
      <c r="U19" s="111">
        <v>22</v>
      </c>
      <c r="V19" s="109"/>
      <c r="W19" s="101">
        <v>0.01</v>
      </c>
      <c r="X19" s="101">
        <v>0.01</v>
      </c>
      <c r="Y19" s="101">
        <v>0.01</v>
      </c>
      <c r="Z19" s="102">
        <v>0.01</v>
      </c>
      <c r="AA19" s="4" t="s">
        <v>91</v>
      </c>
    </row>
    <row r="20" spans="1:27" ht="15" customHeight="1" thickBot="1">
      <c r="A20" s="360" t="s">
        <v>104</v>
      </c>
      <c r="B20" s="176"/>
      <c r="C20" s="177"/>
      <c r="D20" s="180"/>
      <c r="E20" s="181"/>
      <c r="F20" s="69">
        <f t="shared" si="0"/>
        <v>173.32919999999999</v>
      </c>
      <c r="G20" s="67"/>
      <c r="H20" s="75">
        <v>115.38737</v>
      </c>
      <c r="I20" s="76">
        <v>1</v>
      </c>
      <c r="J20" s="61">
        <f>H20*V9*I20</f>
        <v>173.08105499999999</v>
      </c>
      <c r="K20" s="76">
        <v>1</v>
      </c>
      <c r="L20" s="44">
        <f>H20*V10*K20</f>
        <v>201.9278975</v>
      </c>
      <c r="M20" s="568">
        <f t="shared" si="1"/>
        <v>20000.000532203998</v>
      </c>
      <c r="N20" s="569"/>
      <c r="O20" s="65">
        <f t="shared" si="2"/>
        <v>200.00000532203998</v>
      </c>
      <c r="P20" s="65">
        <f t="shared" si="3"/>
        <v>200.00000532203998</v>
      </c>
      <c r="Q20" s="63">
        <f t="shared" si="4"/>
        <v>200.00000532203998</v>
      </c>
      <c r="R20" s="410">
        <f t="shared" si="5"/>
        <v>200.00000532203998</v>
      </c>
      <c r="S20" s="195">
        <f>U20*V11</f>
        <v>173.32919999999999</v>
      </c>
      <c r="T20" s="230"/>
      <c r="U20" s="111">
        <v>22</v>
      </c>
      <c r="V20" s="109"/>
      <c r="W20" s="101">
        <v>0.01</v>
      </c>
      <c r="X20" s="101">
        <v>0.01</v>
      </c>
      <c r="Y20" s="101">
        <v>0.01</v>
      </c>
      <c r="Z20" s="102">
        <v>0.01</v>
      </c>
    </row>
    <row r="21" spans="1:27" ht="15" customHeight="1" thickBot="1">
      <c r="A21" s="360" t="s">
        <v>105</v>
      </c>
      <c r="B21" s="176"/>
      <c r="C21" s="177"/>
      <c r="D21" s="180"/>
      <c r="E21" s="181"/>
      <c r="F21" s="69">
        <f t="shared" si="0"/>
        <v>173.32919999999999</v>
      </c>
      <c r="G21" s="67"/>
      <c r="H21" s="75">
        <v>115.38737</v>
      </c>
      <c r="I21" s="76">
        <v>1</v>
      </c>
      <c r="J21" s="44">
        <f>H21*V9*I21</f>
        <v>173.08105499999999</v>
      </c>
      <c r="K21" s="76">
        <v>1</v>
      </c>
      <c r="L21" s="44">
        <f>H21*V10*K21</f>
        <v>201.9278975</v>
      </c>
      <c r="M21" s="572">
        <f t="shared" si="1"/>
        <v>20000.000532203998</v>
      </c>
      <c r="N21" s="573"/>
      <c r="O21" s="63">
        <f t="shared" si="2"/>
        <v>200.00000532203998</v>
      </c>
      <c r="P21" s="65">
        <f t="shared" si="3"/>
        <v>200.00000532203998</v>
      </c>
      <c r="Q21" s="65">
        <f t="shared" si="4"/>
        <v>200.00000532203998</v>
      </c>
      <c r="R21" s="408">
        <f t="shared" si="5"/>
        <v>4000.0001064407998</v>
      </c>
      <c r="S21" s="195">
        <f>U21*V11</f>
        <v>173.32919999999999</v>
      </c>
      <c r="T21" s="230"/>
      <c r="U21" s="111">
        <v>22</v>
      </c>
      <c r="V21" s="109"/>
      <c r="W21" s="101">
        <v>0.01</v>
      </c>
      <c r="X21" s="101">
        <v>0.01</v>
      </c>
      <c r="Y21" s="101">
        <v>0.01</v>
      </c>
      <c r="Z21" s="102">
        <v>0.2</v>
      </c>
    </row>
    <row r="22" spans="1:27" ht="15" customHeight="1" thickBot="1">
      <c r="A22" s="360" t="s">
        <v>106</v>
      </c>
      <c r="B22" s="176"/>
      <c r="C22" s="177"/>
      <c r="D22" s="180"/>
      <c r="E22" s="181"/>
      <c r="F22" s="69">
        <f t="shared" si="0"/>
        <v>173.32919999999999</v>
      </c>
      <c r="G22" s="67"/>
      <c r="H22" s="75">
        <v>115.38737</v>
      </c>
      <c r="I22" s="76">
        <v>1</v>
      </c>
      <c r="J22" s="44">
        <f>H22*V9*I22</f>
        <v>173.08105499999999</v>
      </c>
      <c r="K22" s="76">
        <v>1</v>
      </c>
      <c r="L22" s="44">
        <f>H22*V10*K22</f>
        <v>201.9278975</v>
      </c>
      <c r="M22" s="574">
        <f t="shared" si="1"/>
        <v>20000.000532203998</v>
      </c>
      <c r="N22" s="575"/>
      <c r="O22" s="65">
        <f t="shared" si="2"/>
        <v>200.00000532203998</v>
      </c>
      <c r="P22" s="65">
        <f t="shared" si="3"/>
        <v>200.00000532203998</v>
      </c>
      <c r="Q22" s="65">
        <f t="shared" si="4"/>
        <v>200.00000532203998</v>
      </c>
      <c r="R22" s="410">
        <f t="shared" si="5"/>
        <v>200.00000532203998</v>
      </c>
      <c r="S22" s="195">
        <f>U22*V11</f>
        <v>173.32919999999999</v>
      </c>
      <c r="T22" s="230"/>
      <c r="U22" s="111">
        <v>22</v>
      </c>
      <c r="V22" s="109"/>
      <c r="W22" s="101">
        <v>0.01</v>
      </c>
      <c r="X22" s="101">
        <v>0.01</v>
      </c>
      <c r="Y22" s="101">
        <v>0.01</v>
      </c>
      <c r="Z22" s="102">
        <v>0.01</v>
      </c>
    </row>
    <row r="23" spans="1:27" ht="15" customHeight="1" thickBot="1">
      <c r="A23" s="360" t="s">
        <v>107</v>
      </c>
      <c r="B23" s="176"/>
      <c r="C23" s="177"/>
      <c r="D23" s="180"/>
      <c r="E23" s="181"/>
      <c r="F23" s="69">
        <f t="shared" si="0"/>
        <v>173.32919999999999</v>
      </c>
      <c r="G23" s="67"/>
      <c r="H23" s="75">
        <v>115.38737</v>
      </c>
      <c r="I23" s="76">
        <v>1</v>
      </c>
      <c r="J23" s="44">
        <f>H23*V9*I23</f>
        <v>173.08105499999999</v>
      </c>
      <c r="K23" s="76">
        <v>1</v>
      </c>
      <c r="L23" s="44">
        <f>H23*V10*K23</f>
        <v>201.9278975</v>
      </c>
      <c r="M23" s="568">
        <f t="shared" si="1"/>
        <v>20000.000532203998</v>
      </c>
      <c r="N23" s="569"/>
      <c r="O23" s="65">
        <f t="shared" si="2"/>
        <v>200.00000532203998</v>
      </c>
      <c r="P23" s="65">
        <f t="shared" si="3"/>
        <v>200.00000532203998</v>
      </c>
      <c r="Q23" s="65">
        <f t="shared" si="4"/>
        <v>200.00000532203998</v>
      </c>
      <c r="R23" s="409">
        <f t="shared" si="5"/>
        <v>200.00000532203998</v>
      </c>
      <c r="S23" s="195">
        <f>U23*V11</f>
        <v>173.32919999999999</v>
      </c>
      <c r="T23" s="230"/>
      <c r="U23" s="111">
        <v>22</v>
      </c>
      <c r="V23" s="109"/>
      <c r="W23" s="101">
        <v>0.01</v>
      </c>
      <c r="X23" s="101">
        <v>0.01</v>
      </c>
      <c r="Y23" s="101">
        <v>0.01</v>
      </c>
      <c r="Z23" s="102">
        <v>0.01</v>
      </c>
    </row>
    <row r="24" spans="1:27" ht="15" customHeight="1" thickBot="1">
      <c r="A24" s="360" t="s">
        <v>108</v>
      </c>
      <c r="B24" s="176"/>
      <c r="C24" s="177"/>
      <c r="D24" s="180"/>
      <c r="E24" s="181"/>
      <c r="F24" s="69">
        <f t="shared" si="0"/>
        <v>173.32919999999999</v>
      </c>
      <c r="G24" s="67"/>
      <c r="H24" s="75">
        <v>115.38737</v>
      </c>
      <c r="I24" s="76">
        <v>1</v>
      </c>
      <c r="J24" s="44">
        <f>H24*V9*I24</f>
        <v>173.08105499999999</v>
      </c>
      <c r="K24" s="76">
        <v>1</v>
      </c>
      <c r="L24" s="44">
        <f>H24*V10*K24</f>
        <v>201.9278975</v>
      </c>
      <c r="M24" s="568">
        <f t="shared" si="1"/>
        <v>20000.000532203998</v>
      </c>
      <c r="N24" s="569"/>
      <c r="O24" s="65">
        <f t="shared" si="2"/>
        <v>200.00000532203998</v>
      </c>
      <c r="P24" s="65">
        <f t="shared" si="3"/>
        <v>200.00000532203998</v>
      </c>
      <c r="Q24" s="65">
        <f t="shared" si="4"/>
        <v>200.00000532203998</v>
      </c>
      <c r="R24" s="410">
        <f t="shared" si="5"/>
        <v>200.00000532203998</v>
      </c>
      <c r="S24" s="195">
        <f>U24*V11</f>
        <v>173.32919999999999</v>
      </c>
      <c r="T24" s="230"/>
      <c r="U24" s="111">
        <v>22</v>
      </c>
      <c r="V24" s="109"/>
      <c r="W24" s="101">
        <v>0.01</v>
      </c>
      <c r="X24" s="101">
        <v>0.01</v>
      </c>
      <c r="Y24" s="101">
        <v>0.01</v>
      </c>
      <c r="Z24" s="102">
        <v>0.01</v>
      </c>
    </row>
    <row r="25" spans="1:27" ht="15" customHeight="1" thickBot="1">
      <c r="A25" s="360" t="s">
        <v>109</v>
      </c>
      <c r="B25" s="176"/>
      <c r="C25" s="177"/>
      <c r="D25" s="180"/>
      <c r="E25" s="181"/>
      <c r="F25" s="69">
        <f t="shared" si="0"/>
        <v>173.32919999999999</v>
      </c>
      <c r="G25" s="67"/>
      <c r="H25" s="75">
        <v>115.38737</v>
      </c>
      <c r="I25" s="76">
        <v>1</v>
      </c>
      <c r="J25" s="44">
        <f>H25*V9*I25</f>
        <v>173.08105499999999</v>
      </c>
      <c r="K25" s="76">
        <v>1</v>
      </c>
      <c r="L25" s="44">
        <f>H25*V10*K25</f>
        <v>201.9278975</v>
      </c>
      <c r="M25" s="568">
        <f t="shared" si="1"/>
        <v>20000.000532203998</v>
      </c>
      <c r="N25" s="569"/>
      <c r="O25" s="65">
        <f t="shared" si="2"/>
        <v>200.00000532203998</v>
      </c>
      <c r="P25" s="65">
        <f t="shared" si="3"/>
        <v>200.00000532203998</v>
      </c>
      <c r="Q25" s="65">
        <f t="shared" si="4"/>
        <v>200.00000532203998</v>
      </c>
      <c r="R25" s="410">
        <f t="shared" si="5"/>
        <v>200.00000532203998</v>
      </c>
      <c r="S25" s="195">
        <f>U25*V11</f>
        <v>173.32919999999999</v>
      </c>
      <c r="T25" s="230"/>
      <c r="U25" s="111">
        <v>22</v>
      </c>
      <c r="V25" s="109"/>
      <c r="W25" s="101">
        <v>0.01</v>
      </c>
      <c r="X25" s="101">
        <v>0.01</v>
      </c>
      <c r="Y25" s="101">
        <v>0.01</v>
      </c>
      <c r="Z25" s="102">
        <v>0.01</v>
      </c>
    </row>
    <row r="26" spans="1:27" ht="15" customHeight="1">
      <c r="A26" s="411" t="s">
        <v>110</v>
      </c>
      <c r="B26" s="176"/>
      <c r="C26" s="177"/>
      <c r="D26" s="256"/>
      <c r="E26" s="181"/>
      <c r="F26" s="69">
        <f t="shared" si="0"/>
        <v>173.32919999999999</v>
      </c>
      <c r="G26" s="67"/>
      <c r="H26" s="77">
        <v>115.38737</v>
      </c>
      <c r="I26" s="76">
        <v>1</v>
      </c>
      <c r="J26" s="44">
        <f>H26*V9*I26</f>
        <v>173.08105499999999</v>
      </c>
      <c r="K26" s="76">
        <v>1</v>
      </c>
      <c r="L26" s="44">
        <f>H26*V10*K26</f>
        <v>201.9278975</v>
      </c>
      <c r="M26" s="568">
        <f t="shared" si="1"/>
        <v>20000.000532203998</v>
      </c>
      <c r="N26" s="569"/>
      <c r="O26" s="65">
        <f t="shared" si="2"/>
        <v>200.00000532203998</v>
      </c>
      <c r="P26" s="65">
        <f t="shared" si="3"/>
        <v>200.00000532203998</v>
      </c>
      <c r="Q26" s="65">
        <f t="shared" si="4"/>
        <v>200.00000532203998</v>
      </c>
      <c r="R26" s="410">
        <f t="shared" si="5"/>
        <v>200.00000532203998</v>
      </c>
      <c r="S26" s="195">
        <f>U26*V11</f>
        <v>173.32919999999999</v>
      </c>
      <c r="T26" s="231"/>
      <c r="U26" s="280">
        <v>22</v>
      </c>
      <c r="V26" s="281"/>
      <c r="W26" s="282">
        <v>0.01</v>
      </c>
      <c r="X26" s="282">
        <v>0.01</v>
      </c>
      <c r="Y26" s="282">
        <v>0.01</v>
      </c>
      <c r="Z26" s="283">
        <v>0.01</v>
      </c>
    </row>
    <row r="27" spans="1:27" ht="15" customHeight="1" thickBot="1">
      <c r="A27" s="362" t="s">
        <v>111</v>
      </c>
      <c r="B27" s="192"/>
      <c r="C27" s="193"/>
      <c r="D27" s="128"/>
      <c r="E27" s="146"/>
      <c r="F27" s="147">
        <f t="shared" si="0"/>
        <v>173.32919999999999</v>
      </c>
      <c r="G27" s="129"/>
      <c r="H27" s="194">
        <v>115.38737</v>
      </c>
      <c r="I27" s="148">
        <v>1</v>
      </c>
      <c r="J27" s="61">
        <f>H27*V9*I27</f>
        <v>173.08105499999999</v>
      </c>
      <c r="K27" s="148">
        <v>1</v>
      </c>
      <c r="L27" s="61">
        <f>H27*V10*K27</f>
        <v>201.9278975</v>
      </c>
      <c r="M27" s="576">
        <f t="shared" si="1"/>
        <v>20000.000532203998</v>
      </c>
      <c r="N27" s="577"/>
      <c r="O27" s="149">
        <f t="shared" si="2"/>
        <v>200.00000532203998</v>
      </c>
      <c r="P27" s="149">
        <f t="shared" si="3"/>
        <v>200.00000532203998</v>
      </c>
      <c r="Q27" s="149">
        <f t="shared" si="4"/>
        <v>200.00000532203998</v>
      </c>
      <c r="R27" s="412">
        <f t="shared" si="5"/>
        <v>200.00000532203998</v>
      </c>
      <c r="S27" s="195">
        <f>U27*V11</f>
        <v>173.32919999999999</v>
      </c>
      <c r="T27" s="232"/>
      <c r="U27" s="150">
        <v>22</v>
      </c>
      <c r="V27" s="151"/>
      <c r="W27" s="152">
        <v>0.01</v>
      </c>
      <c r="X27" s="152">
        <v>0.01</v>
      </c>
      <c r="Y27" s="152">
        <v>0.01</v>
      </c>
      <c r="Z27" s="153">
        <v>0.01</v>
      </c>
    </row>
    <row r="28" spans="1:27" ht="15" customHeight="1" thickBot="1">
      <c r="A28" s="360" t="s">
        <v>112</v>
      </c>
      <c r="B28" s="176"/>
      <c r="C28" s="186"/>
      <c r="D28" s="116"/>
      <c r="E28" s="117"/>
      <c r="F28" s="69">
        <f t="shared" si="0"/>
        <v>173.32919999999999</v>
      </c>
      <c r="G28" s="67"/>
      <c r="H28" s="75">
        <v>115.38737</v>
      </c>
      <c r="I28" s="76">
        <v>1</v>
      </c>
      <c r="J28" s="44">
        <f>H28*V9*I28</f>
        <v>173.08105499999999</v>
      </c>
      <c r="K28" s="76">
        <v>1</v>
      </c>
      <c r="L28" s="44">
        <f>H28*V10*K28</f>
        <v>201.9278975</v>
      </c>
      <c r="M28" s="568">
        <f t="shared" si="1"/>
        <v>20000.000532203998</v>
      </c>
      <c r="N28" s="569"/>
      <c r="O28" s="65">
        <f t="shared" si="2"/>
        <v>200.00000532203998</v>
      </c>
      <c r="P28" s="65">
        <f t="shared" si="3"/>
        <v>200.00000532203998</v>
      </c>
      <c r="Q28" s="65">
        <f t="shared" si="4"/>
        <v>200.00000532203998</v>
      </c>
      <c r="R28" s="410">
        <f t="shared" si="5"/>
        <v>200.00000532203998</v>
      </c>
      <c r="S28" s="195">
        <f>U28*V11</f>
        <v>173.32919999999999</v>
      </c>
      <c r="T28" s="230"/>
      <c r="U28" s="111">
        <v>22</v>
      </c>
      <c r="V28" s="109"/>
      <c r="W28" s="101">
        <v>0.01</v>
      </c>
      <c r="X28" s="101">
        <v>0.01</v>
      </c>
      <c r="Y28" s="101">
        <v>0.01</v>
      </c>
      <c r="Z28" s="102">
        <v>0.01</v>
      </c>
    </row>
    <row r="29" spans="1:27" ht="15" customHeight="1" thickBot="1">
      <c r="A29" s="360" t="s">
        <v>113</v>
      </c>
      <c r="B29" s="176"/>
      <c r="C29" s="177"/>
      <c r="D29" s="116"/>
      <c r="E29" s="117"/>
      <c r="F29" s="69">
        <f t="shared" si="0"/>
        <v>173.32919999999999</v>
      </c>
      <c r="G29" s="67"/>
      <c r="H29" s="75">
        <v>115.38737</v>
      </c>
      <c r="I29" s="76">
        <v>1</v>
      </c>
      <c r="J29" s="44">
        <f>H29*V9*I29</f>
        <v>173.08105499999999</v>
      </c>
      <c r="K29" s="76">
        <v>1</v>
      </c>
      <c r="L29" s="44">
        <f>H29*V10*K29</f>
        <v>201.9278975</v>
      </c>
      <c r="M29" s="568">
        <f t="shared" ref="M29" si="6">F29*H29</f>
        <v>20000.000532203998</v>
      </c>
      <c r="N29" s="569"/>
      <c r="O29" s="65">
        <f t="shared" si="2"/>
        <v>200.00000532203998</v>
      </c>
      <c r="P29" s="65">
        <f t="shared" si="3"/>
        <v>200.00000532203998</v>
      </c>
      <c r="Q29" s="65">
        <f t="shared" si="4"/>
        <v>200.00000532203998</v>
      </c>
      <c r="R29" s="410">
        <f t="shared" si="5"/>
        <v>200.00000532203998</v>
      </c>
      <c r="S29" s="195">
        <f>U29*V11</f>
        <v>173.32919999999999</v>
      </c>
      <c r="T29" s="230"/>
      <c r="U29" s="111">
        <v>22</v>
      </c>
      <c r="V29" s="109"/>
      <c r="W29" s="101">
        <v>0.01</v>
      </c>
      <c r="X29" s="101">
        <v>0.01</v>
      </c>
      <c r="Y29" s="101">
        <v>0.01</v>
      </c>
      <c r="Z29" s="102">
        <v>0.01</v>
      </c>
    </row>
    <row r="30" spans="1:27" ht="15" customHeight="1" thickBot="1">
      <c r="A30" s="360" t="s">
        <v>114</v>
      </c>
      <c r="B30" s="176"/>
      <c r="C30" s="177"/>
      <c r="D30" s="116"/>
      <c r="E30" s="117"/>
      <c r="F30" s="69">
        <f t="shared" si="0"/>
        <v>173.32919999999999</v>
      </c>
      <c r="G30" s="67"/>
      <c r="H30" s="75">
        <v>115.38737</v>
      </c>
      <c r="I30" s="76">
        <v>1</v>
      </c>
      <c r="J30" s="44">
        <f>H30*V9*I30</f>
        <v>173.08105499999999</v>
      </c>
      <c r="K30" s="76">
        <v>1</v>
      </c>
      <c r="L30" s="44">
        <f>H30*V10*K30</f>
        <v>201.9278975</v>
      </c>
      <c r="M30" s="568">
        <f t="shared" si="1"/>
        <v>20000.000532203998</v>
      </c>
      <c r="N30" s="569"/>
      <c r="O30" s="65">
        <f t="shared" si="2"/>
        <v>200.00000532203998</v>
      </c>
      <c r="P30" s="65">
        <f t="shared" si="3"/>
        <v>200.00000532203998</v>
      </c>
      <c r="Q30" s="65">
        <f t="shared" si="4"/>
        <v>200.00000532203998</v>
      </c>
      <c r="R30" s="410">
        <f t="shared" si="5"/>
        <v>200.00000532203998</v>
      </c>
      <c r="S30" s="195">
        <f>U30*V11</f>
        <v>173.32919999999999</v>
      </c>
      <c r="T30" s="230"/>
      <c r="U30" s="111">
        <v>22</v>
      </c>
      <c r="V30" s="109"/>
      <c r="W30" s="101">
        <v>0.01</v>
      </c>
      <c r="X30" s="101">
        <v>0.01</v>
      </c>
      <c r="Y30" s="101">
        <v>0.01</v>
      </c>
      <c r="Z30" s="102">
        <v>0.01</v>
      </c>
    </row>
    <row r="31" spans="1:27" ht="15" customHeight="1" thickBot="1">
      <c r="A31" s="360" t="s">
        <v>115</v>
      </c>
      <c r="B31" s="176"/>
      <c r="C31" s="177"/>
      <c r="D31" s="116"/>
      <c r="E31" s="117"/>
      <c r="F31" s="69">
        <f t="shared" si="0"/>
        <v>173.32919999999999</v>
      </c>
      <c r="G31" s="67"/>
      <c r="H31" s="75">
        <v>115.38737</v>
      </c>
      <c r="I31" s="76">
        <v>1</v>
      </c>
      <c r="J31" s="44">
        <f>H31*V9*I31</f>
        <v>173.08105499999999</v>
      </c>
      <c r="K31" s="76">
        <v>1</v>
      </c>
      <c r="L31" s="44">
        <f>H31*V10*K31</f>
        <v>201.9278975</v>
      </c>
      <c r="M31" s="568">
        <f t="shared" si="1"/>
        <v>20000.000532203998</v>
      </c>
      <c r="N31" s="569"/>
      <c r="O31" s="65">
        <f t="shared" si="2"/>
        <v>200.00000532203998</v>
      </c>
      <c r="P31" s="65">
        <f t="shared" si="3"/>
        <v>200.00000532203998</v>
      </c>
      <c r="Q31" s="65">
        <f t="shared" si="4"/>
        <v>200.00000532203998</v>
      </c>
      <c r="R31" s="410">
        <f t="shared" si="5"/>
        <v>200.00000532203998</v>
      </c>
      <c r="S31" s="195">
        <f>U31*V11</f>
        <v>173.32919999999999</v>
      </c>
      <c r="T31" s="230"/>
      <c r="U31" s="111">
        <v>22</v>
      </c>
      <c r="V31" s="109"/>
      <c r="W31" s="101">
        <v>0.01</v>
      </c>
      <c r="X31" s="101">
        <v>0.01</v>
      </c>
      <c r="Y31" s="101">
        <v>0.01</v>
      </c>
      <c r="Z31" s="102">
        <v>0.01</v>
      </c>
    </row>
    <row r="32" spans="1:27" ht="15" customHeight="1" thickBot="1">
      <c r="A32" s="360" t="s">
        <v>116</v>
      </c>
      <c r="B32" s="176"/>
      <c r="C32" s="177"/>
      <c r="D32" s="116"/>
      <c r="E32" s="117"/>
      <c r="F32" s="69">
        <f t="shared" si="0"/>
        <v>173.32919999999999</v>
      </c>
      <c r="G32" s="67"/>
      <c r="H32" s="75">
        <v>115.38737</v>
      </c>
      <c r="I32" s="76">
        <v>1</v>
      </c>
      <c r="J32" s="44">
        <f>H32*V9*I32</f>
        <v>173.08105499999999</v>
      </c>
      <c r="K32" s="76">
        <v>1</v>
      </c>
      <c r="L32" s="44">
        <f>H32*V10*K32</f>
        <v>201.9278975</v>
      </c>
      <c r="M32" s="568">
        <f t="shared" si="1"/>
        <v>20000.000532203998</v>
      </c>
      <c r="N32" s="569"/>
      <c r="O32" s="65">
        <f t="shared" si="2"/>
        <v>200.00000532203998</v>
      </c>
      <c r="P32" s="65">
        <f t="shared" si="3"/>
        <v>200.00000532203998</v>
      </c>
      <c r="Q32" s="65">
        <f t="shared" si="4"/>
        <v>200.00000532203998</v>
      </c>
      <c r="R32" s="410">
        <f t="shared" si="5"/>
        <v>200.00000532203998</v>
      </c>
      <c r="S32" s="195">
        <f>U32*V11</f>
        <v>173.32919999999999</v>
      </c>
      <c r="T32" s="230"/>
      <c r="U32" s="111">
        <v>22</v>
      </c>
      <c r="V32" s="109"/>
      <c r="W32" s="101">
        <v>0.01</v>
      </c>
      <c r="X32" s="101">
        <v>0.01</v>
      </c>
      <c r="Y32" s="101">
        <v>0.01</v>
      </c>
      <c r="Z32" s="102">
        <v>0.01</v>
      </c>
    </row>
    <row r="33" spans="1:26" ht="15" customHeight="1" thickBot="1">
      <c r="A33" s="360" t="s">
        <v>117</v>
      </c>
      <c r="B33" s="176"/>
      <c r="C33" s="177"/>
      <c r="D33" s="116"/>
      <c r="E33" s="117"/>
      <c r="F33" s="69">
        <f t="shared" si="0"/>
        <v>173.32919999999999</v>
      </c>
      <c r="G33" s="67"/>
      <c r="H33" s="75">
        <v>115.38737</v>
      </c>
      <c r="I33" s="76">
        <v>1</v>
      </c>
      <c r="J33" s="44">
        <f>H33*V9*I33</f>
        <v>173.08105499999999</v>
      </c>
      <c r="K33" s="76">
        <v>1</v>
      </c>
      <c r="L33" s="44">
        <f>H33*V10*K33</f>
        <v>201.9278975</v>
      </c>
      <c r="M33" s="568">
        <f t="shared" si="1"/>
        <v>20000.000532203998</v>
      </c>
      <c r="N33" s="569"/>
      <c r="O33" s="65">
        <f t="shared" si="2"/>
        <v>200.00000532203998</v>
      </c>
      <c r="P33" s="65">
        <f t="shared" si="3"/>
        <v>200.00000532203998</v>
      </c>
      <c r="Q33" s="65">
        <f t="shared" si="4"/>
        <v>200.00000532203998</v>
      </c>
      <c r="R33" s="410">
        <f t="shared" si="5"/>
        <v>200.00000532203998</v>
      </c>
      <c r="S33" s="195">
        <f>U33*V11</f>
        <v>173.32919999999999</v>
      </c>
      <c r="T33" s="230"/>
      <c r="U33" s="111">
        <v>22</v>
      </c>
      <c r="V33" s="109"/>
      <c r="W33" s="101">
        <v>0.01</v>
      </c>
      <c r="X33" s="101">
        <v>0.01</v>
      </c>
      <c r="Y33" s="101">
        <v>0.01</v>
      </c>
      <c r="Z33" s="102">
        <v>0.01</v>
      </c>
    </row>
    <row r="34" spans="1:26" ht="15" customHeight="1" thickBot="1">
      <c r="A34" s="360" t="s">
        <v>118</v>
      </c>
      <c r="B34" s="176"/>
      <c r="C34" s="177"/>
      <c r="D34" s="116"/>
      <c r="E34" s="117"/>
      <c r="F34" s="69">
        <f t="shared" si="0"/>
        <v>173.32919999999999</v>
      </c>
      <c r="G34" s="67"/>
      <c r="H34" s="75">
        <v>115.38737</v>
      </c>
      <c r="I34" s="76">
        <v>1</v>
      </c>
      <c r="J34" s="44">
        <f>H34*V9*I34</f>
        <v>173.08105499999999</v>
      </c>
      <c r="K34" s="76">
        <v>1</v>
      </c>
      <c r="L34" s="44">
        <f>H34*V10*K34</f>
        <v>201.9278975</v>
      </c>
      <c r="M34" s="568">
        <f t="shared" si="1"/>
        <v>20000.000532203998</v>
      </c>
      <c r="N34" s="569"/>
      <c r="O34" s="65">
        <f t="shared" si="2"/>
        <v>200.00000532203998</v>
      </c>
      <c r="P34" s="65">
        <f t="shared" si="3"/>
        <v>200.00000532203998</v>
      </c>
      <c r="Q34" s="65">
        <f t="shared" si="4"/>
        <v>200.00000532203998</v>
      </c>
      <c r="R34" s="410">
        <f t="shared" si="5"/>
        <v>200.00000532203998</v>
      </c>
      <c r="S34" s="195">
        <f>U34*V11</f>
        <v>173.32919999999999</v>
      </c>
      <c r="T34" s="230"/>
      <c r="U34" s="111">
        <v>22</v>
      </c>
      <c r="V34" s="109"/>
      <c r="W34" s="101">
        <v>0.01</v>
      </c>
      <c r="X34" s="101">
        <v>0.01</v>
      </c>
      <c r="Y34" s="101">
        <v>0.01</v>
      </c>
      <c r="Z34" s="102">
        <v>0.01</v>
      </c>
    </row>
    <row r="35" spans="1:26" ht="15" customHeight="1" thickBot="1">
      <c r="A35" s="413" t="s">
        <v>119</v>
      </c>
      <c r="B35" s="368"/>
      <c r="C35" s="369"/>
      <c r="D35" s="370"/>
      <c r="E35" s="370"/>
      <c r="F35" s="414">
        <f t="shared" si="0"/>
        <v>173.32919999999999</v>
      </c>
      <c r="G35" s="372"/>
      <c r="H35" s="373">
        <v>115.38737</v>
      </c>
      <c r="I35" s="374">
        <v>1</v>
      </c>
      <c r="J35" s="415">
        <f>H35*V9*I35</f>
        <v>173.08105499999999</v>
      </c>
      <c r="K35" s="376">
        <v>1</v>
      </c>
      <c r="L35" s="415">
        <f>H35*V10*K35</f>
        <v>201.9278975</v>
      </c>
      <c r="M35" s="570">
        <f t="shared" si="1"/>
        <v>20000.000532203998</v>
      </c>
      <c r="N35" s="571"/>
      <c r="O35" s="416">
        <f t="shared" si="2"/>
        <v>200.00000532203998</v>
      </c>
      <c r="P35" s="416">
        <f t="shared" si="3"/>
        <v>200.00000532203998</v>
      </c>
      <c r="Q35" s="416">
        <f t="shared" si="4"/>
        <v>200.00000532203998</v>
      </c>
      <c r="R35" s="417">
        <f t="shared" si="5"/>
        <v>200.00000532203998</v>
      </c>
      <c r="S35" s="195">
        <f>U35*V11</f>
        <v>173.32919999999999</v>
      </c>
      <c r="T35" s="230"/>
      <c r="U35" s="112">
        <v>22</v>
      </c>
      <c r="V35" s="110"/>
      <c r="W35" s="103">
        <v>0.01</v>
      </c>
      <c r="X35" s="103">
        <v>0.01</v>
      </c>
      <c r="Y35" s="103">
        <v>0.01</v>
      </c>
      <c r="Z35" s="104">
        <v>0.01</v>
      </c>
    </row>
    <row r="36" spans="1:26" ht="21.75" thickBot="1">
      <c r="B36" s="510"/>
      <c r="C36" s="511"/>
      <c r="D36" s="511"/>
      <c r="E36" s="511"/>
      <c r="F36" s="511"/>
      <c r="G36" s="511"/>
      <c r="H36" s="84"/>
      <c r="I36" s="84"/>
      <c r="J36" s="84"/>
      <c r="K36" s="84"/>
      <c r="L36" s="84"/>
      <c r="M36" s="508"/>
      <c r="N36" s="509"/>
      <c r="O36" s="84"/>
      <c r="P36" s="84"/>
      <c r="Q36" s="84"/>
      <c r="R36" s="395"/>
    </row>
  </sheetData>
  <sheetProtection password="C7AA" sheet="1" objects="1" scenarios="1"/>
  <mergeCells count="50">
    <mergeCell ref="W5:Z7"/>
    <mergeCell ref="H1:I1"/>
    <mergeCell ref="A5:A8"/>
    <mergeCell ref="B5:B8"/>
    <mergeCell ref="C5:C8"/>
    <mergeCell ref="D5:D8"/>
    <mergeCell ref="E5:E8"/>
    <mergeCell ref="F5:F8"/>
    <mergeCell ref="G5:L6"/>
    <mergeCell ref="A1:B1"/>
    <mergeCell ref="A4:B4"/>
    <mergeCell ref="U5:U8"/>
    <mergeCell ref="G7:H7"/>
    <mergeCell ref="I7:J7"/>
    <mergeCell ref="K7:L7"/>
    <mergeCell ref="O7:O8"/>
    <mergeCell ref="P7:P8"/>
    <mergeCell ref="Q7:Q8"/>
    <mergeCell ref="M19:N19"/>
    <mergeCell ref="R7:R8"/>
    <mergeCell ref="M9:N9"/>
    <mergeCell ref="M10:N10"/>
    <mergeCell ref="M11:N11"/>
    <mergeCell ref="M12:N12"/>
    <mergeCell ref="M13:N13"/>
    <mergeCell ref="M5:N8"/>
    <mergeCell ref="O5:R6"/>
    <mergeCell ref="M14:N14"/>
    <mergeCell ref="M15:N15"/>
    <mergeCell ref="M16:N16"/>
    <mergeCell ref="M17:N17"/>
    <mergeCell ref="M18:N18"/>
    <mergeCell ref="M31:N31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32:N32"/>
    <mergeCell ref="M33:N33"/>
    <mergeCell ref="M34:N34"/>
    <mergeCell ref="M35:N35"/>
    <mergeCell ref="B36:G36"/>
    <mergeCell ref="M36:N36"/>
  </mergeCells>
  <dataValidations count="1">
    <dataValidation type="list" allowBlank="1" showInputMessage="1" showErrorMessage="1" sqref="H1:I1">
      <formula1>$AA$9:$AA$19</formula1>
    </dataValidation>
  </dataValidations>
  <pageMargins left="0.12" right="0.12" top="0.33" bottom="0.28000000000000003" header="0.3" footer="0.3"/>
  <pageSetup paperSize="9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C000"/>
  </sheetPr>
  <dimension ref="A1:W35"/>
  <sheetViews>
    <sheetView showGridLines="0" showRowColHeaders="0" workbookViewId="0">
      <selection activeCell="L11" sqref="L11"/>
    </sheetView>
  </sheetViews>
  <sheetFormatPr baseColWidth="10" defaultRowHeight="15" customHeight="1"/>
  <cols>
    <col min="1" max="1" width="2.140625" style="1" customWidth="1"/>
    <col min="2" max="2" width="13.140625" style="1" customWidth="1"/>
    <col min="3" max="3" width="9.5703125" style="1" customWidth="1"/>
    <col min="4" max="4" width="10" style="1" customWidth="1"/>
    <col min="5" max="7" width="8.7109375" style="1" customWidth="1"/>
    <col min="8" max="8" width="10.42578125" style="1" customWidth="1"/>
    <col min="9" max="9" width="14.85546875" style="1" bestFit="1" customWidth="1"/>
    <col min="10" max="11" width="8.7109375" style="1" customWidth="1"/>
    <col min="12" max="12" width="13.7109375" style="1" bestFit="1" customWidth="1"/>
    <col min="13" max="14" width="7.7109375" style="1" customWidth="1"/>
    <col min="15" max="15" width="13.7109375" style="1" bestFit="1" customWidth="1"/>
    <col min="16" max="16" width="3.85546875" style="1" customWidth="1"/>
    <col min="17" max="17" width="5.42578125" style="1" customWidth="1"/>
    <col min="18" max="18" width="9.85546875" style="1" customWidth="1"/>
    <col min="19" max="19" width="5.7109375" style="1" hidden="1" customWidth="1"/>
    <col min="20" max="23" width="10" style="1" customWidth="1"/>
    <col min="24" max="16384" width="11.42578125" style="1"/>
  </cols>
  <sheetData>
    <row r="1" spans="1:23" ht="15" customHeight="1" thickBot="1">
      <c r="W1" s="274" t="s">
        <v>138</v>
      </c>
    </row>
    <row r="2" spans="1:23" ht="15" customHeight="1" thickBot="1">
      <c r="D2" s="46"/>
      <c r="E2" s="191" t="s">
        <v>120</v>
      </c>
      <c r="F2" s="191"/>
      <c r="G2" s="191"/>
      <c r="H2" s="160">
        <v>2021</v>
      </c>
      <c r="I2" s="191"/>
      <c r="J2" s="191"/>
      <c r="K2" s="191"/>
      <c r="L2" s="191"/>
      <c r="M2" s="191"/>
      <c r="N2" s="191"/>
    </row>
    <row r="3" spans="1:23" ht="15" customHeight="1" thickBot="1">
      <c r="R3" s="530" t="s">
        <v>96</v>
      </c>
      <c r="S3" s="531"/>
      <c r="T3" s="531"/>
      <c r="U3" s="531"/>
      <c r="V3" s="531"/>
      <c r="W3" s="532"/>
    </row>
    <row r="4" spans="1:23" ht="45" customHeight="1" thickBot="1">
      <c r="A4" s="533" t="s">
        <v>15</v>
      </c>
      <c r="B4" s="86" t="s">
        <v>35</v>
      </c>
      <c r="C4" s="537" t="s">
        <v>37</v>
      </c>
      <c r="D4" s="538"/>
      <c r="E4" s="538"/>
      <c r="F4" s="538"/>
      <c r="G4" s="539"/>
      <c r="H4" s="558" t="s">
        <v>38</v>
      </c>
      <c r="I4" s="546" t="s">
        <v>39</v>
      </c>
      <c r="J4" s="492" t="s">
        <v>40</v>
      </c>
      <c r="K4" s="493"/>
      <c r="L4" s="540" t="s">
        <v>43</v>
      </c>
      <c r="M4" s="542"/>
      <c r="N4" s="544" t="s">
        <v>44</v>
      </c>
      <c r="O4" s="546" t="s">
        <v>45</v>
      </c>
      <c r="P4" s="233"/>
      <c r="Q4" s="595" t="s">
        <v>51</v>
      </c>
      <c r="R4" s="517" t="s">
        <v>49</v>
      </c>
      <c r="S4" s="80"/>
      <c r="T4" s="556" t="s">
        <v>50</v>
      </c>
      <c r="U4" s="549" t="s">
        <v>151</v>
      </c>
      <c r="V4" s="549" t="s">
        <v>152</v>
      </c>
      <c r="W4" s="594" t="s">
        <v>153</v>
      </c>
    </row>
    <row r="5" spans="1:23" ht="30" customHeight="1" thickBot="1">
      <c r="A5" s="534"/>
      <c r="B5" s="87" t="s">
        <v>36</v>
      </c>
      <c r="C5" s="59" t="s">
        <v>49</v>
      </c>
      <c r="D5" s="59" t="s">
        <v>50</v>
      </c>
      <c r="E5" s="59" t="str">
        <f>U4</f>
        <v>ddd</v>
      </c>
      <c r="F5" s="59" t="str">
        <f>V4</f>
        <v>hh</v>
      </c>
      <c r="G5" s="113" t="str">
        <f>W4</f>
        <v>llkk</v>
      </c>
      <c r="H5" s="559"/>
      <c r="I5" s="557"/>
      <c r="J5" s="90" t="s">
        <v>41</v>
      </c>
      <c r="K5" s="90" t="s">
        <v>42</v>
      </c>
      <c r="L5" s="541"/>
      <c r="M5" s="543"/>
      <c r="N5" s="545"/>
      <c r="O5" s="547"/>
      <c r="P5" s="234"/>
      <c r="Q5" s="596"/>
      <c r="R5" s="517"/>
      <c r="S5" s="80"/>
      <c r="T5" s="556"/>
      <c r="U5" s="549"/>
      <c r="V5" s="549"/>
      <c r="W5" s="594"/>
    </row>
    <row r="6" spans="1:23" ht="15" customHeight="1">
      <c r="A6" s="82">
        <v>1</v>
      </c>
      <c r="B6" s="44">
        <f>Feuil2!M9+Feuil2!J9+Feuil2!L9+Feuil2!O9+Feuil2!P9+Feuil2!Q9+Feuil2!R9</f>
        <v>24575.009596466836</v>
      </c>
      <c r="C6" s="88">
        <f>R6*Q6</f>
        <v>3300</v>
      </c>
      <c r="D6" s="89">
        <f>T6*Q6</f>
        <v>4400</v>
      </c>
      <c r="E6" s="187">
        <f>U6*Q6</f>
        <v>440</v>
      </c>
      <c r="F6" s="188">
        <f>V6*Q6</f>
        <v>13200</v>
      </c>
      <c r="G6" s="188">
        <f>W6*Q6</f>
        <v>11000</v>
      </c>
      <c r="H6" s="61">
        <f>SUM(J6,K6,)</f>
        <v>12121.750863682015</v>
      </c>
      <c r="I6" s="91">
        <f>SUM(B6,C6,D6,E6,G6,F6)</f>
        <v>56915.009596466836</v>
      </c>
      <c r="J6" s="92">
        <f>B6*S7</f>
        <v>2211.7508636820153</v>
      </c>
      <c r="K6" s="122">
        <f>[2]!CalIrg2020(L6)</f>
        <v>9910</v>
      </c>
      <c r="L6" s="99">
        <f>B6-J6+C6+D6+E6+F6+G6</f>
        <v>54703.258732784816</v>
      </c>
      <c r="M6" s="120">
        <v>0</v>
      </c>
      <c r="N6" s="121">
        <v>0</v>
      </c>
      <c r="O6" s="235">
        <f>L6-K6+M6-N6</f>
        <v>44793.258732784816</v>
      </c>
      <c r="P6" s="236"/>
      <c r="Q6" s="237">
        <v>22</v>
      </c>
      <c r="R6" s="161">
        <v>150</v>
      </c>
      <c r="S6" s="162"/>
      <c r="T6" s="163">
        <v>200</v>
      </c>
      <c r="U6" s="161">
        <v>20</v>
      </c>
      <c r="V6" s="161">
        <v>600</v>
      </c>
      <c r="W6" s="164">
        <v>500</v>
      </c>
    </row>
    <row r="7" spans="1:23" ht="15" customHeight="1">
      <c r="A7" s="82">
        <v>2</v>
      </c>
      <c r="B7" s="44">
        <f>Feuil2!M10+Feuil2!O10+Feuil2!P10+Feuil2!Q10+Feuil2!R10+Feuil2!J9+Feuil2!L9</f>
        <v>21175.009505992155</v>
      </c>
      <c r="C7" s="88">
        <f t="shared" ref="C7:C14" si="0">R7*Q7</f>
        <v>3300</v>
      </c>
      <c r="D7" s="79">
        <f t="shared" ref="D7:D32" si="1">T7*Q7</f>
        <v>4400</v>
      </c>
      <c r="E7" s="187">
        <f t="shared" ref="E7:E14" si="2">U7*Q7</f>
        <v>3520</v>
      </c>
      <c r="F7" s="188">
        <f t="shared" ref="F7:F14" si="3">V7*Q7</f>
        <v>2200</v>
      </c>
      <c r="G7" s="188">
        <f t="shared" ref="G7:G14" si="4">W7*Q7</f>
        <v>11000</v>
      </c>
      <c r="H7" s="61">
        <f t="shared" ref="H7:H14" si="5">SUM(J7,K7,)</f>
        <v>8511.7508555392942</v>
      </c>
      <c r="I7" s="91">
        <f t="shared" ref="I7:I32" si="6">SUM(B7,C7,D7,E7,G7,F7)</f>
        <v>45595.009505992159</v>
      </c>
      <c r="J7" s="93">
        <f>B7*S7</f>
        <v>1905.750855539294</v>
      </c>
      <c r="K7" s="123">
        <f>[2]!CalIrg2020(L7)</f>
        <v>6606</v>
      </c>
      <c r="L7" s="94">
        <f>B7-J7+C7+D7+E7+F7+G7</f>
        <v>43689.258650452859</v>
      </c>
      <c r="M7" s="118">
        <v>0</v>
      </c>
      <c r="N7" s="119"/>
      <c r="O7" s="69">
        <f>L7-K7+M7-N7</f>
        <v>37083.258650452859</v>
      </c>
      <c r="P7" s="236"/>
      <c r="Q7" s="237">
        <v>22</v>
      </c>
      <c r="R7" s="161">
        <v>150</v>
      </c>
      <c r="S7" s="165">
        <v>0.09</v>
      </c>
      <c r="T7" s="163">
        <v>200</v>
      </c>
      <c r="U7" s="161">
        <v>160</v>
      </c>
      <c r="V7" s="161">
        <v>100</v>
      </c>
      <c r="W7" s="164">
        <v>500</v>
      </c>
    </row>
    <row r="8" spans="1:23" ht="15" customHeight="1">
      <c r="A8" s="82">
        <v>3</v>
      </c>
      <c r="B8" s="44">
        <f>Feuil2!M11+Feuil2!O11+Feuil2!P11+Feuil2!Q11+Feuil2!R11+Feuil2!J11+Feuil2!L11</f>
        <v>21175.009505992155</v>
      </c>
      <c r="C8" s="88">
        <f t="shared" si="0"/>
        <v>3300</v>
      </c>
      <c r="D8" s="79">
        <f t="shared" si="1"/>
        <v>4400</v>
      </c>
      <c r="E8" s="187">
        <f t="shared" si="2"/>
        <v>0</v>
      </c>
      <c r="F8" s="188">
        <f t="shared" si="3"/>
        <v>0</v>
      </c>
      <c r="G8" s="188">
        <f t="shared" si="4"/>
        <v>0</v>
      </c>
      <c r="H8" s="61">
        <f t="shared" si="5"/>
        <v>1905.750855539294</v>
      </c>
      <c r="I8" s="91">
        <f t="shared" si="6"/>
        <v>28875.009505992155</v>
      </c>
      <c r="J8" s="93">
        <f>B8*S7</f>
        <v>1905.750855539294</v>
      </c>
      <c r="K8" s="123">
        <f>[2]!CalIrg2020(L8)</f>
        <v>0</v>
      </c>
      <c r="L8" s="94">
        <f t="shared" ref="L8:L32" si="7">B8-J8+C8+D8+E8+F8+G8</f>
        <v>26969.258650452863</v>
      </c>
      <c r="M8" s="118"/>
      <c r="N8" s="119">
        <v>0</v>
      </c>
      <c r="O8" s="69">
        <f t="shared" ref="O8:O32" si="8">L8-K8+M8-N8</f>
        <v>26969.258650452863</v>
      </c>
      <c r="P8" s="236"/>
      <c r="Q8" s="237">
        <v>22</v>
      </c>
      <c r="R8" s="161">
        <v>150</v>
      </c>
      <c r="S8" s="162"/>
      <c r="T8" s="163">
        <v>200</v>
      </c>
      <c r="U8" s="161">
        <v>0</v>
      </c>
      <c r="V8" s="161">
        <v>0</v>
      </c>
      <c r="W8" s="164">
        <v>0</v>
      </c>
    </row>
    <row r="9" spans="1:23" ht="15" customHeight="1">
      <c r="A9" s="82">
        <v>4</v>
      </c>
      <c r="B9" s="44">
        <f>Feuil2!M12+Feuil2!O12+Feuil2!P12+Feuil2!Q12+Feuil2!R12+Feuil2!J12+Feuil2!L12</f>
        <v>21975.009527280316</v>
      </c>
      <c r="C9" s="88">
        <f t="shared" si="0"/>
        <v>3300</v>
      </c>
      <c r="D9" s="79">
        <f t="shared" si="1"/>
        <v>4400</v>
      </c>
      <c r="E9" s="187">
        <f t="shared" si="2"/>
        <v>11000</v>
      </c>
      <c r="F9" s="188">
        <f t="shared" si="3"/>
        <v>0</v>
      </c>
      <c r="G9" s="188">
        <f t="shared" si="4"/>
        <v>0</v>
      </c>
      <c r="H9" s="61">
        <f t="shared" si="5"/>
        <v>7086.7508574552285</v>
      </c>
      <c r="I9" s="91">
        <f t="shared" si="6"/>
        <v>40675.009527280316</v>
      </c>
      <c r="J9" s="93">
        <f>B9*S7</f>
        <v>1977.7508574552282</v>
      </c>
      <c r="K9" s="123">
        <f>[2]!CalIrg2020(L9)</f>
        <v>5109</v>
      </c>
      <c r="L9" s="94">
        <f t="shared" si="7"/>
        <v>38697.258669825089</v>
      </c>
      <c r="M9" s="118">
        <v>1000</v>
      </c>
      <c r="N9" s="119"/>
      <c r="O9" s="69">
        <f t="shared" si="8"/>
        <v>34588.258669825089</v>
      </c>
      <c r="P9" s="236"/>
      <c r="Q9" s="237">
        <v>22</v>
      </c>
      <c r="R9" s="161">
        <v>150</v>
      </c>
      <c r="S9" s="162"/>
      <c r="T9" s="163">
        <v>200</v>
      </c>
      <c r="U9" s="161">
        <v>500</v>
      </c>
      <c r="V9" s="161">
        <v>0</v>
      </c>
      <c r="W9" s="164">
        <v>0</v>
      </c>
    </row>
    <row r="10" spans="1:23" ht="15" customHeight="1">
      <c r="A10" s="82">
        <v>5</v>
      </c>
      <c r="B10" s="44">
        <f>Feuil2!M13+Feuil2!O13+Feuil2!P13+Feuil2!Q13+Feuil2!R13+Feuil2!J13+Feuil2!L13</f>
        <v>21175.009505992155</v>
      </c>
      <c r="C10" s="88">
        <f t="shared" si="0"/>
        <v>3300</v>
      </c>
      <c r="D10" s="79">
        <f t="shared" si="1"/>
        <v>4400</v>
      </c>
      <c r="E10" s="187">
        <f t="shared" si="2"/>
        <v>3300</v>
      </c>
      <c r="F10" s="188">
        <f t="shared" si="3"/>
        <v>0</v>
      </c>
      <c r="G10" s="188">
        <f t="shared" si="4"/>
        <v>0</v>
      </c>
      <c r="H10" s="61">
        <f t="shared" si="5"/>
        <v>2120.7508555392942</v>
      </c>
      <c r="I10" s="91">
        <f t="shared" si="6"/>
        <v>32175.009505992155</v>
      </c>
      <c r="J10" s="93">
        <f>B10*S7</f>
        <v>1905.750855539294</v>
      </c>
      <c r="K10" s="123">
        <f>[2]!CalIrg2020(L10)</f>
        <v>215</v>
      </c>
      <c r="L10" s="94">
        <f t="shared" si="7"/>
        <v>30269.258650452863</v>
      </c>
      <c r="M10" s="118"/>
      <c r="N10" s="119"/>
      <c r="O10" s="69">
        <f t="shared" si="8"/>
        <v>30054.258650452863</v>
      </c>
      <c r="P10" s="236"/>
      <c r="Q10" s="237">
        <v>22</v>
      </c>
      <c r="R10" s="161">
        <v>150</v>
      </c>
      <c r="S10" s="162"/>
      <c r="T10" s="163">
        <v>200</v>
      </c>
      <c r="U10" s="161">
        <v>150</v>
      </c>
      <c r="V10" s="161">
        <v>0</v>
      </c>
      <c r="W10" s="164">
        <v>0</v>
      </c>
    </row>
    <row r="11" spans="1:23" ht="15" customHeight="1">
      <c r="A11" s="82">
        <v>6</v>
      </c>
      <c r="B11" s="44">
        <f>Feuil2!M14+Feuil2!O14+Feuil2!P14+Feuil2!Q14+Feuil2!R14+Feuil2!J14+Feuil2!L14</f>
        <v>21175.009505992155</v>
      </c>
      <c r="C11" s="88">
        <f t="shared" si="0"/>
        <v>3300</v>
      </c>
      <c r="D11" s="79">
        <f t="shared" si="1"/>
        <v>4400</v>
      </c>
      <c r="E11" s="187">
        <f t="shared" si="2"/>
        <v>0</v>
      </c>
      <c r="F11" s="188">
        <f t="shared" si="3"/>
        <v>0</v>
      </c>
      <c r="G11" s="188">
        <f t="shared" si="4"/>
        <v>0</v>
      </c>
      <c r="H11" s="61">
        <f t="shared" si="5"/>
        <v>1905.750855539294</v>
      </c>
      <c r="I11" s="91">
        <f t="shared" si="6"/>
        <v>28875.009505992155</v>
      </c>
      <c r="J11" s="93">
        <f>B11*S7</f>
        <v>1905.750855539294</v>
      </c>
      <c r="K11" s="123">
        <f>[2]!CalIrg2020(L11)</f>
        <v>0</v>
      </c>
      <c r="L11" s="94">
        <f t="shared" si="7"/>
        <v>26969.258650452863</v>
      </c>
      <c r="M11" s="118"/>
      <c r="N11" s="119"/>
      <c r="O11" s="69">
        <f t="shared" si="8"/>
        <v>26969.258650452863</v>
      </c>
      <c r="P11" s="236"/>
      <c r="Q11" s="237">
        <v>22</v>
      </c>
      <c r="R11" s="161">
        <v>150</v>
      </c>
      <c r="S11" s="162"/>
      <c r="T11" s="163">
        <v>200</v>
      </c>
      <c r="U11" s="161">
        <v>0</v>
      </c>
      <c r="V11" s="161">
        <v>0</v>
      </c>
      <c r="W11" s="164">
        <v>0</v>
      </c>
    </row>
    <row r="12" spans="1:23" ht="15" customHeight="1">
      <c r="A12" s="82">
        <v>7</v>
      </c>
      <c r="B12" s="44">
        <f>Feuil2!M15+Feuil2!O15+Feuil2!P15+Feuil2!Q15+Feuil2!R15+Feuil2!J15+Feuil2!L15</f>
        <v>21175.009505992155</v>
      </c>
      <c r="C12" s="88">
        <f t="shared" si="0"/>
        <v>3300</v>
      </c>
      <c r="D12" s="79">
        <f t="shared" si="1"/>
        <v>4400</v>
      </c>
      <c r="E12" s="187">
        <f t="shared" si="2"/>
        <v>0</v>
      </c>
      <c r="F12" s="188">
        <f t="shared" si="3"/>
        <v>0</v>
      </c>
      <c r="G12" s="188">
        <f t="shared" si="4"/>
        <v>0</v>
      </c>
      <c r="H12" s="61">
        <f t="shared" si="5"/>
        <v>1905.750855539294</v>
      </c>
      <c r="I12" s="91">
        <f t="shared" si="6"/>
        <v>28875.009505992155</v>
      </c>
      <c r="J12" s="93">
        <f>B12*S7</f>
        <v>1905.750855539294</v>
      </c>
      <c r="K12" s="123">
        <f>[2]!CalIrg2020(L12)</f>
        <v>0</v>
      </c>
      <c r="L12" s="94">
        <f t="shared" si="7"/>
        <v>26969.258650452863</v>
      </c>
      <c r="M12" s="118"/>
      <c r="N12" s="119"/>
      <c r="O12" s="69">
        <f t="shared" si="8"/>
        <v>26969.258650452863</v>
      </c>
      <c r="P12" s="236"/>
      <c r="Q12" s="237">
        <v>22</v>
      </c>
      <c r="R12" s="161">
        <v>150</v>
      </c>
      <c r="S12" s="162"/>
      <c r="T12" s="163">
        <v>200</v>
      </c>
      <c r="U12" s="161">
        <v>0</v>
      </c>
      <c r="V12" s="161">
        <v>0</v>
      </c>
      <c r="W12" s="164">
        <v>0</v>
      </c>
    </row>
    <row r="13" spans="1:23" ht="15" customHeight="1">
      <c r="A13" s="82">
        <v>8</v>
      </c>
      <c r="B13" s="44">
        <f>Feuil2!M16+Feuil2!O16+Feuil2!P16+Feuil2!Q16+Feuil2!R16+Feuil2!J16+Feuil2!L16</f>
        <v>22975.009553890515</v>
      </c>
      <c r="C13" s="88">
        <f t="shared" si="0"/>
        <v>3300</v>
      </c>
      <c r="D13" s="79">
        <f t="shared" si="1"/>
        <v>4400</v>
      </c>
      <c r="E13" s="187">
        <f t="shared" si="2"/>
        <v>0</v>
      </c>
      <c r="F13" s="188">
        <f t="shared" si="3"/>
        <v>0</v>
      </c>
      <c r="G13" s="188">
        <f t="shared" si="4"/>
        <v>0</v>
      </c>
      <c r="H13" s="61">
        <f t="shared" si="5"/>
        <v>2067.7508598501463</v>
      </c>
      <c r="I13" s="91">
        <f t="shared" si="6"/>
        <v>30675.009553890515</v>
      </c>
      <c r="J13" s="93">
        <f>B13*S7</f>
        <v>2067.7508598501463</v>
      </c>
      <c r="K13" s="123">
        <f>[2]!CalIrg2020(L13)</f>
        <v>0</v>
      </c>
      <c r="L13" s="94">
        <f t="shared" si="7"/>
        <v>28607.258694040371</v>
      </c>
      <c r="M13" s="118"/>
      <c r="N13" s="119"/>
      <c r="O13" s="69">
        <f t="shared" si="8"/>
        <v>28607.258694040371</v>
      </c>
      <c r="P13" s="236"/>
      <c r="Q13" s="237">
        <v>22</v>
      </c>
      <c r="R13" s="161">
        <v>150</v>
      </c>
      <c r="S13" s="162"/>
      <c r="T13" s="163">
        <v>200</v>
      </c>
      <c r="U13" s="161">
        <v>0</v>
      </c>
      <c r="V13" s="161">
        <v>0</v>
      </c>
      <c r="W13" s="164">
        <v>0</v>
      </c>
    </row>
    <row r="14" spans="1:23" ht="15" customHeight="1">
      <c r="A14" s="82">
        <v>9</v>
      </c>
      <c r="B14" s="44">
        <f>Feuil2!M17+Feuil2!O17+Feuil2!P17+Feuil2!Q17+Feuil2!R17+Feuil2!J17+Feuil2!L17</f>
        <v>21175.009505992155</v>
      </c>
      <c r="C14" s="88">
        <f t="shared" si="0"/>
        <v>3300</v>
      </c>
      <c r="D14" s="79">
        <f t="shared" si="1"/>
        <v>4400</v>
      </c>
      <c r="E14" s="187">
        <f t="shared" si="2"/>
        <v>0</v>
      </c>
      <c r="F14" s="188">
        <f t="shared" si="3"/>
        <v>0</v>
      </c>
      <c r="G14" s="188">
        <f t="shared" si="4"/>
        <v>0</v>
      </c>
      <c r="H14" s="226">
        <f t="shared" si="5"/>
        <v>1905.750855539294</v>
      </c>
      <c r="I14" s="257">
        <f t="shared" si="6"/>
        <v>28875.009505992155</v>
      </c>
      <c r="J14" s="93">
        <f>B14*S7</f>
        <v>1905.750855539294</v>
      </c>
      <c r="K14" s="123">
        <f>[2]!CalIrg2020(L14)</f>
        <v>0</v>
      </c>
      <c r="L14" s="94">
        <f t="shared" si="7"/>
        <v>26969.258650452863</v>
      </c>
      <c r="M14" s="118"/>
      <c r="N14" s="119"/>
      <c r="O14" s="258">
        <f t="shared" si="8"/>
        <v>26969.258650452863</v>
      </c>
      <c r="P14" s="238"/>
      <c r="Q14" s="275">
        <v>22</v>
      </c>
      <c r="R14" s="276">
        <v>150</v>
      </c>
      <c r="S14" s="277"/>
      <c r="T14" s="278">
        <v>200</v>
      </c>
      <c r="U14" s="276">
        <v>0</v>
      </c>
      <c r="V14" s="276">
        <v>0</v>
      </c>
      <c r="W14" s="279">
        <v>0</v>
      </c>
    </row>
    <row r="15" spans="1:23" ht="15" customHeight="1">
      <c r="A15" s="82">
        <v>10</v>
      </c>
      <c r="B15" s="44">
        <f>Feuil2!M18+Feuil2!O18+Feuil2!P18+Feuil2!Q18+Feuil2!R18+Feuil2!J18+Feuil2!L18</f>
        <v>21175.009505992155</v>
      </c>
      <c r="C15" s="88">
        <f t="shared" ref="C15:C32" si="9">R15*Q15</f>
        <v>3300</v>
      </c>
      <c r="D15" s="89">
        <f t="shared" si="1"/>
        <v>4400</v>
      </c>
      <c r="E15" s="187">
        <f>U15*Q15</f>
        <v>3300</v>
      </c>
      <c r="F15" s="188">
        <f>V15*Q15</f>
        <v>4400</v>
      </c>
      <c r="G15" s="188">
        <f>W15*Q15</f>
        <v>2640</v>
      </c>
      <c r="H15" s="61">
        <f>SUM(J15,K15,)</f>
        <v>6597.7508555392942</v>
      </c>
      <c r="I15" s="91">
        <f t="shared" si="6"/>
        <v>39215.009505992159</v>
      </c>
      <c r="J15" s="92">
        <f>B15*S7</f>
        <v>1905.750855539294</v>
      </c>
      <c r="K15" s="122">
        <f>[2]!CalIrg2020(L15)</f>
        <v>4692</v>
      </c>
      <c r="L15" s="156">
        <f t="shared" si="7"/>
        <v>37309.258650452859</v>
      </c>
      <c r="M15" s="157"/>
      <c r="N15" s="121"/>
      <c r="O15" s="147">
        <f t="shared" si="8"/>
        <v>32617.258650452859</v>
      </c>
      <c r="P15" s="240"/>
      <c r="Q15" s="241">
        <v>22</v>
      </c>
      <c r="R15" s="170">
        <v>150</v>
      </c>
      <c r="S15" s="171"/>
      <c r="T15" s="172">
        <v>200</v>
      </c>
      <c r="U15" s="170">
        <v>150</v>
      </c>
      <c r="V15" s="170">
        <v>200</v>
      </c>
      <c r="W15" s="173">
        <v>120</v>
      </c>
    </row>
    <row r="16" spans="1:23" ht="15" customHeight="1">
      <c r="A16" s="82">
        <v>11</v>
      </c>
      <c r="B16" s="44">
        <f>Feuil2!M19+Feuil2!O19+Feuil2!P19+Feuil2!Q19+Feuil2!R19+Feuil2!J19+Feuil2!L19</f>
        <v>21175.009505992155</v>
      </c>
      <c r="C16" s="85">
        <f t="shared" si="9"/>
        <v>3300</v>
      </c>
      <c r="D16" s="79">
        <f t="shared" si="1"/>
        <v>4400</v>
      </c>
      <c r="E16" s="187">
        <f t="shared" ref="E16:E23" si="10">U16*Q16</f>
        <v>0</v>
      </c>
      <c r="F16" s="188">
        <f t="shared" ref="F16:F23" si="11">V16*Q16</f>
        <v>0</v>
      </c>
      <c r="G16" s="188">
        <f t="shared" ref="G16:G23" si="12">W16*Q16</f>
        <v>0</v>
      </c>
      <c r="H16" s="61">
        <f t="shared" ref="H16:H23" si="13">SUM(J16,K16,)</f>
        <v>1905.750855539294</v>
      </c>
      <c r="I16" s="91">
        <f t="shared" si="6"/>
        <v>28875.009505992155</v>
      </c>
      <c r="J16" s="93">
        <f>B16*S7</f>
        <v>1905.750855539294</v>
      </c>
      <c r="K16" s="123">
        <f>[2]!CalIrg2020(L16)</f>
        <v>0</v>
      </c>
      <c r="L16" s="94">
        <f t="shared" si="7"/>
        <v>26969.258650452863</v>
      </c>
      <c r="M16" s="118"/>
      <c r="N16" s="119"/>
      <c r="O16" s="69">
        <f t="shared" si="8"/>
        <v>26969.258650452863</v>
      </c>
      <c r="P16" s="236"/>
      <c r="Q16" s="237">
        <v>22</v>
      </c>
      <c r="R16" s="161">
        <v>150</v>
      </c>
      <c r="S16" s="162"/>
      <c r="T16" s="163">
        <v>200</v>
      </c>
      <c r="U16" s="161">
        <v>0</v>
      </c>
      <c r="V16" s="161">
        <v>0</v>
      </c>
      <c r="W16" s="164">
        <v>0</v>
      </c>
    </row>
    <row r="17" spans="1:23" ht="15" customHeight="1">
      <c r="A17" s="82">
        <v>12</v>
      </c>
      <c r="B17" s="44">
        <f>Feuil2!M20+Feuil2!O20+Feuil2!P20+Feuil2!Q20+Feuil2!R20+Feuil2!J20+Feuil2!L20</f>
        <v>21175.009505992155</v>
      </c>
      <c r="C17" s="85">
        <f t="shared" si="9"/>
        <v>3300</v>
      </c>
      <c r="D17" s="79">
        <f t="shared" si="1"/>
        <v>4400</v>
      </c>
      <c r="E17" s="187">
        <f t="shared" si="10"/>
        <v>0</v>
      </c>
      <c r="F17" s="188">
        <f t="shared" si="11"/>
        <v>0</v>
      </c>
      <c r="G17" s="188">
        <f t="shared" si="12"/>
        <v>0</v>
      </c>
      <c r="H17" s="61">
        <f t="shared" si="13"/>
        <v>1905.750855539294</v>
      </c>
      <c r="I17" s="91">
        <f t="shared" si="6"/>
        <v>28875.009505992155</v>
      </c>
      <c r="J17" s="93">
        <f>B17*S7</f>
        <v>1905.750855539294</v>
      </c>
      <c r="K17" s="123">
        <f>[2]!CalIrg2020(L17)</f>
        <v>0</v>
      </c>
      <c r="L17" s="94">
        <f t="shared" si="7"/>
        <v>26969.258650452863</v>
      </c>
      <c r="M17" s="118">
        <v>1000</v>
      </c>
      <c r="N17" s="119"/>
      <c r="O17" s="69">
        <f t="shared" si="8"/>
        <v>27969.258650452863</v>
      </c>
      <c r="P17" s="236"/>
      <c r="Q17" s="237">
        <v>22</v>
      </c>
      <c r="R17" s="161">
        <v>150</v>
      </c>
      <c r="S17" s="162"/>
      <c r="T17" s="163">
        <v>200</v>
      </c>
      <c r="U17" s="161">
        <v>0</v>
      </c>
      <c r="V17" s="161">
        <v>0</v>
      </c>
      <c r="W17" s="164">
        <v>0</v>
      </c>
    </row>
    <row r="18" spans="1:23" ht="15" customHeight="1">
      <c r="A18" s="82">
        <v>13</v>
      </c>
      <c r="B18" s="44">
        <f>Feuil2!M21+Feuil2!O21+Feuil2!P21+Feuil2!Q21+Feuil2!R21+Feuil2!J21+Feuil2!L21</f>
        <v>24975.009607110915</v>
      </c>
      <c r="C18" s="85">
        <f t="shared" si="9"/>
        <v>3300</v>
      </c>
      <c r="D18" s="79">
        <f t="shared" si="1"/>
        <v>4400</v>
      </c>
      <c r="E18" s="187">
        <f t="shared" si="10"/>
        <v>0</v>
      </c>
      <c r="F18" s="188">
        <f t="shared" si="11"/>
        <v>0</v>
      </c>
      <c r="G18" s="188">
        <f t="shared" si="12"/>
        <v>0</v>
      </c>
      <c r="H18" s="61">
        <f t="shared" si="13"/>
        <v>2588.7508646399824</v>
      </c>
      <c r="I18" s="91">
        <f t="shared" si="6"/>
        <v>32675.009607110915</v>
      </c>
      <c r="J18" s="93">
        <f>B18*S7</f>
        <v>2247.7508646399824</v>
      </c>
      <c r="K18" s="123">
        <f>[2]!CalIrg2020(L18)</f>
        <v>341</v>
      </c>
      <c r="L18" s="94">
        <f t="shared" si="7"/>
        <v>30427.258742470931</v>
      </c>
      <c r="M18" s="118"/>
      <c r="N18" s="119"/>
      <c r="O18" s="69">
        <f t="shared" si="8"/>
        <v>30086.258742470931</v>
      </c>
      <c r="P18" s="236"/>
      <c r="Q18" s="237">
        <v>22</v>
      </c>
      <c r="R18" s="161">
        <v>150</v>
      </c>
      <c r="S18" s="162"/>
      <c r="T18" s="163">
        <v>200</v>
      </c>
      <c r="U18" s="161">
        <v>0</v>
      </c>
      <c r="V18" s="161">
        <v>0</v>
      </c>
      <c r="W18" s="164">
        <v>0</v>
      </c>
    </row>
    <row r="19" spans="1:23" ht="15" customHeight="1">
      <c r="A19" s="82">
        <v>14</v>
      </c>
      <c r="B19" s="44">
        <f>Feuil2!M22+Feuil2!J22+Feuil2!L22+Feuil2!O22+Feuil2!P22+Feuil2!Q22+Feuil2!R22</f>
        <v>21175.009505992155</v>
      </c>
      <c r="C19" s="85">
        <f t="shared" si="9"/>
        <v>3300</v>
      </c>
      <c r="D19" s="79">
        <f t="shared" si="1"/>
        <v>4400</v>
      </c>
      <c r="E19" s="187">
        <f t="shared" si="10"/>
        <v>0</v>
      </c>
      <c r="F19" s="188">
        <f t="shared" si="11"/>
        <v>0</v>
      </c>
      <c r="G19" s="188">
        <f t="shared" si="12"/>
        <v>0</v>
      </c>
      <c r="H19" s="61">
        <f t="shared" si="13"/>
        <v>1905.750855539294</v>
      </c>
      <c r="I19" s="91">
        <f t="shared" si="6"/>
        <v>28875.009505992155</v>
      </c>
      <c r="J19" s="93">
        <f>B19*S7</f>
        <v>1905.750855539294</v>
      </c>
      <c r="K19" s="123">
        <f>[2]!CalIrg2020(L19)</f>
        <v>0</v>
      </c>
      <c r="L19" s="94">
        <f t="shared" si="7"/>
        <v>26969.258650452863</v>
      </c>
      <c r="M19" s="118"/>
      <c r="N19" s="119"/>
      <c r="O19" s="69">
        <f t="shared" si="8"/>
        <v>26969.258650452863</v>
      </c>
      <c r="P19" s="236"/>
      <c r="Q19" s="237">
        <v>22</v>
      </c>
      <c r="R19" s="161">
        <v>150</v>
      </c>
      <c r="S19" s="162"/>
      <c r="T19" s="163">
        <v>200</v>
      </c>
      <c r="U19" s="161">
        <v>0</v>
      </c>
      <c r="V19" s="161">
        <v>0</v>
      </c>
      <c r="W19" s="164">
        <v>0</v>
      </c>
    </row>
    <row r="20" spans="1:23" ht="15" customHeight="1">
      <c r="A20" s="82">
        <v>15</v>
      </c>
      <c r="B20" s="44">
        <f>Feuil2!M23+Feuil2!J23+Feuil2!L23+Feuil2!O23+Feuil2!P23+Feuil2!Q23+Feuil2!R23</f>
        <v>21175.009505992155</v>
      </c>
      <c r="C20" s="85">
        <f t="shared" si="9"/>
        <v>3300</v>
      </c>
      <c r="D20" s="79">
        <f t="shared" si="1"/>
        <v>4400</v>
      </c>
      <c r="E20" s="187">
        <f t="shared" si="10"/>
        <v>0</v>
      </c>
      <c r="F20" s="188">
        <f t="shared" si="11"/>
        <v>0</v>
      </c>
      <c r="G20" s="188">
        <f t="shared" si="12"/>
        <v>0</v>
      </c>
      <c r="H20" s="61">
        <f t="shared" si="13"/>
        <v>1905.750855539294</v>
      </c>
      <c r="I20" s="91">
        <f t="shared" si="6"/>
        <v>28875.009505992155</v>
      </c>
      <c r="J20" s="93">
        <f>B20*S7</f>
        <v>1905.750855539294</v>
      </c>
      <c r="K20" s="123">
        <f>[2]!CalIrg2020(L20)</f>
        <v>0</v>
      </c>
      <c r="L20" s="94">
        <f t="shared" si="7"/>
        <v>26969.258650452863</v>
      </c>
      <c r="M20" s="118"/>
      <c r="N20" s="119"/>
      <c r="O20" s="69">
        <f t="shared" si="8"/>
        <v>26969.258650452863</v>
      </c>
      <c r="P20" s="236"/>
      <c r="Q20" s="237">
        <v>22</v>
      </c>
      <c r="R20" s="161">
        <v>150</v>
      </c>
      <c r="S20" s="162"/>
      <c r="T20" s="163">
        <v>200</v>
      </c>
      <c r="U20" s="161">
        <v>0</v>
      </c>
      <c r="V20" s="161">
        <v>0</v>
      </c>
      <c r="W20" s="164">
        <v>0</v>
      </c>
    </row>
    <row r="21" spans="1:23" ht="15" customHeight="1">
      <c r="A21" s="82">
        <v>16</v>
      </c>
      <c r="B21" s="44">
        <f>Feuil2!M24+Feuil2!J24+Feuil2!L24+Feuil2!O24+Feuil2!P24+Feuil2!Q24+Feuil2!R24</f>
        <v>21175.009505992155</v>
      </c>
      <c r="C21" s="85">
        <f t="shared" si="9"/>
        <v>3300</v>
      </c>
      <c r="D21" s="79">
        <f t="shared" si="1"/>
        <v>4400</v>
      </c>
      <c r="E21" s="187">
        <f t="shared" si="10"/>
        <v>0</v>
      </c>
      <c r="F21" s="188">
        <f t="shared" si="11"/>
        <v>0</v>
      </c>
      <c r="G21" s="188">
        <f t="shared" si="12"/>
        <v>0</v>
      </c>
      <c r="H21" s="61">
        <f t="shared" si="13"/>
        <v>1905.750855539294</v>
      </c>
      <c r="I21" s="91">
        <f t="shared" si="6"/>
        <v>28875.009505992155</v>
      </c>
      <c r="J21" s="93">
        <f>B21*S7</f>
        <v>1905.750855539294</v>
      </c>
      <c r="K21" s="123">
        <f>[2]!CalIrg2020(L21)</f>
        <v>0</v>
      </c>
      <c r="L21" s="94">
        <f t="shared" si="7"/>
        <v>26969.258650452863</v>
      </c>
      <c r="M21" s="118">
        <v>1500</v>
      </c>
      <c r="N21" s="119"/>
      <c r="O21" s="69">
        <f t="shared" si="8"/>
        <v>28469.258650452863</v>
      </c>
      <c r="P21" s="236"/>
      <c r="Q21" s="237">
        <v>22</v>
      </c>
      <c r="R21" s="161">
        <v>150</v>
      </c>
      <c r="S21" s="162"/>
      <c r="T21" s="163">
        <v>200</v>
      </c>
      <c r="U21" s="161">
        <v>0</v>
      </c>
      <c r="V21" s="161">
        <v>0</v>
      </c>
      <c r="W21" s="164">
        <v>0</v>
      </c>
    </row>
    <row r="22" spans="1:23" ht="15" customHeight="1">
      <c r="A22" s="82">
        <v>17</v>
      </c>
      <c r="B22" s="44">
        <f>Feuil2!M25+Feuil2!J25+Feuil2!L25+Feuil2!O25+Feuil2!P25+Feuil2!Q25+Feuil2!R25</f>
        <v>21175.009505992155</v>
      </c>
      <c r="C22" s="85">
        <f t="shared" si="9"/>
        <v>3300</v>
      </c>
      <c r="D22" s="79">
        <f t="shared" si="1"/>
        <v>4400</v>
      </c>
      <c r="E22" s="187">
        <f t="shared" si="10"/>
        <v>0</v>
      </c>
      <c r="F22" s="188">
        <f t="shared" si="11"/>
        <v>0</v>
      </c>
      <c r="G22" s="188">
        <f t="shared" si="12"/>
        <v>0</v>
      </c>
      <c r="H22" s="61">
        <f t="shared" si="13"/>
        <v>1905.750855539294</v>
      </c>
      <c r="I22" s="91">
        <f t="shared" si="6"/>
        <v>28875.009505992155</v>
      </c>
      <c r="J22" s="93">
        <f>B22*S7</f>
        <v>1905.750855539294</v>
      </c>
      <c r="K22" s="123">
        <f>[2]!CalIrg2020(L22)</f>
        <v>0</v>
      </c>
      <c r="L22" s="94">
        <f t="shared" si="7"/>
        <v>26969.258650452863</v>
      </c>
      <c r="M22" s="118"/>
      <c r="N22" s="119"/>
      <c r="O22" s="69">
        <f t="shared" si="8"/>
        <v>26969.258650452863</v>
      </c>
      <c r="P22" s="236"/>
      <c r="Q22" s="237">
        <v>22</v>
      </c>
      <c r="R22" s="161">
        <v>150</v>
      </c>
      <c r="S22" s="162"/>
      <c r="T22" s="163">
        <v>200</v>
      </c>
      <c r="U22" s="161">
        <v>0</v>
      </c>
      <c r="V22" s="161">
        <v>0</v>
      </c>
      <c r="W22" s="164">
        <v>0</v>
      </c>
    </row>
    <row r="23" spans="1:23" ht="15" customHeight="1">
      <c r="A23" s="82">
        <v>18</v>
      </c>
      <c r="B23" s="44">
        <f>Feuil2!M26+Feuil2!J26+Feuil2!L26+Feuil2!O26+Feuil2!P26+Feuil2!Q26+Feuil2!R26</f>
        <v>21175.009505992155</v>
      </c>
      <c r="C23" s="85">
        <f t="shared" si="9"/>
        <v>3300</v>
      </c>
      <c r="D23" s="79">
        <f t="shared" si="1"/>
        <v>4400</v>
      </c>
      <c r="E23" s="187">
        <f t="shared" si="10"/>
        <v>0</v>
      </c>
      <c r="F23" s="188">
        <f t="shared" si="11"/>
        <v>0</v>
      </c>
      <c r="G23" s="188">
        <f t="shared" si="12"/>
        <v>0</v>
      </c>
      <c r="H23" s="226">
        <f t="shared" si="13"/>
        <v>1905.750855539294</v>
      </c>
      <c r="I23" s="257">
        <f t="shared" si="6"/>
        <v>28875.009505992155</v>
      </c>
      <c r="J23" s="93">
        <f>B23*S7</f>
        <v>1905.750855539294</v>
      </c>
      <c r="K23" s="123">
        <f>[2]!CalIrg2020(L23)</f>
        <v>0</v>
      </c>
      <c r="L23" s="94">
        <f t="shared" si="7"/>
        <v>26969.258650452863</v>
      </c>
      <c r="M23" s="118"/>
      <c r="N23" s="119"/>
      <c r="O23" s="258">
        <f t="shared" si="8"/>
        <v>26969.258650452863</v>
      </c>
      <c r="P23" s="238"/>
      <c r="Q23" s="239">
        <v>22</v>
      </c>
      <c r="R23" s="166">
        <v>150</v>
      </c>
      <c r="S23" s="167"/>
      <c r="T23" s="168">
        <v>200</v>
      </c>
      <c r="U23" s="166">
        <v>0</v>
      </c>
      <c r="V23" s="166">
        <v>0</v>
      </c>
      <c r="W23" s="169">
        <v>0</v>
      </c>
    </row>
    <row r="24" spans="1:23" ht="15" customHeight="1">
      <c r="A24" s="82">
        <v>19</v>
      </c>
      <c r="B24" s="44">
        <f>Feuil2!M27+Feuil2!J27+Feuil2!L27+Feuil2!O27+Feuil2!P27+Feuil2!Q27+Feuil2!R27</f>
        <v>21175.009505992155</v>
      </c>
      <c r="C24" s="88">
        <f t="shared" si="9"/>
        <v>3300</v>
      </c>
      <c r="D24" s="89">
        <f t="shared" si="1"/>
        <v>4400</v>
      </c>
      <c r="E24" s="187">
        <f>U24*Q24</f>
        <v>2200</v>
      </c>
      <c r="F24" s="188">
        <f>V24*Q24</f>
        <v>6600</v>
      </c>
      <c r="G24" s="188">
        <f>W24*Q24</f>
        <v>11000</v>
      </c>
      <c r="H24" s="61">
        <f>SUM(J24,K24)</f>
        <v>9435.7508555392942</v>
      </c>
      <c r="I24" s="91">
        <f t="shared" si="6"/>
        <v>48675.009505992159</v>
      </c>
      <c r="J24" s="92">
        <f>B24*S7</f>
        <v>1905.750855539294</v>
      </c>
      <c r="K24" s="122">
        <f>[2]!CalIrg2020(L24)</f>
        <v>7530</v>
      </c>
      <c r="L24" s="156">
        <f t="shared" si="7"/>
        <v>46769.258650452859</v>
      </c>
      <c r="M24" s="157"/>
      <c r="N24" s="121"/>
      <c r="O24" s="147">
        <f t="shared" si="8"/>
        <v>39239.258650452859</v>
      </c>
      <c r="P24" s="240"/>
      <c r="Q24" s="241">
        <v>22</v>
      </c>
      <c r="R24" s="170">
        <v>150</v>
      </c>
      <c r="S24" s="171"/>
      <c r="T24" s="172">
        <v>200</v>
      </c>
      <c r="U24" s="170">
        <v>100</v>
      </c>
      <c r="V24" s="170">
        <v>300</v>
      </c>
      <c r="W24" s="173">
        <v>500</v>
      </c>
    </row>
    <row r="25" spans="1:23" ht="15" customHeight="1">
      <c r="A25" s="82">
        <v>20</v>
      </c>
      <c r="B25" s="44">
        <f>Feuil2!M28+Feuil2!J28+Feuil2!L28+Feuil2!O28+Feuil2!P28+Feuil2!Q28+Feuil2!R28</f>
        <v>21175.009505992155</v>
      </c>
      <c r="C25" s="85">
        <f t="shared" si="9"/>
        <v>3300</v>
      </c>
      <c r="D25" s="79">
        <f t="shared" si="1"/>
        <v>4400</v>
      </c>
      <c r="E25" s="187">
        <f t="shared" ref="E25:E32" si="14">U25*Q25</f>
        <v>0</v>
      </c>
      <c r="F25" s="188">
        <f t="shared" ref="F25:F32" si="15">V25*Q25</f>
        <v>0</v>
      </c>
      <c r="G25" s="188">
        <f t="shared" ref="G25:G32" si="16">W25*Q25</f>
        <v>0</v>
      </c>
      <c r="H25" s="61">
        <f t="shared" ref="H25:H32" si="17">SUM(J25,K25)</f>
        <v>1905.750855539294</v>
      </c>
      <c r="I25" s="91">
        <f t="shared" si="6"/>
        <v>28875.009505992155</v>
      </c>
      <c r="J25" s="93">
        <f>B25*S7</f>
        <v>1905.750855539294</v>
      </c>
      <c r="K25" s="123">
        <f>[2]!CalIrg2020(L25)</f>
        <v>0</v>
      </c>
      <c r="L25" s="94">
        <f t="shared" si="7"/>
        <v>26969.258650452863</v>
      </c>
      <c r="M25" s="118">
        <v>1500</v>
      </c>
      <c r="N25" s="119"/>
      <c r="O25" s="69">
        <f t="shared" si="8"/>
        <v>28469.258650452863</v>
      </c>
      <c r="P25" s="236"/>
      <c r="Q25" s="237">
        <v>22</v>
      </c>
      <c r="R25" s="161">
        <v>150</v>
      </c>
      <c r="S25" s="162"/>
      <c r="T25" s="163">
        <v>200</v>
      </c>
      <c r="U25" s="161">
        <v>0</v>
      </c>
      <c r="V25" s="161">
        <v>0</v>
      </c>
      <c r="W25" s="164">
        <v>0</v>
      </c>
    </row>
    <row r="26" spans="1:23" ht="15" customHeight="1">
      <c r="A26" s="82">
        <v>21</v>
      </c>
      <c r="B26" s="44">
        <f>Feuil2!M29+Feuil2!J29+Feuil2!L29+Feuil2!O29+Feuil2!P29+Feuil2!Q29+Feuil2!R29</f>
        <v>21175.009505992155</v>
      </c>
      <c r="C26" s="85">
        <f t="shared" si="9"/>
        <v>3300</v>
      </c>
      <c r="D26" s="79">
        <f t="shared" si="1"/>
        <v>4400</v>
      </c>
      <c r="E26" s="187">
        <f t="shared" si="14"/>
        <v>0</v>
      </c>
      <c r="F26" s="188">
        <f t="shared" si="15"/>
        <v>0</v>
      </c>
      <c r="G26" s="188">
        <f t="shared" si="16"/>
        <v>0</v>
      </c>
      <c r="H26" s="61">
        <f t="shared" si="17"/>
        <v>1905.750855539294</v>
      </c>
      <c r="I26" s="91">
        <f t="shared" si="6"/>
        <v>28875.009505992155</v>
      </c>
      <c r="J26" s="93">
        <f>B26*S7</f>
        <v>1905.750855539294</v>
      </c>
      <c r="K26" s="123">
        <f>[2]!CalIrg2020(L26)</f>
        <v>0</v>
      </c>
      <c r="L26" s="94">
        <f t="shared" si="7"/>
        <v>26969.258650452863</v>
      </c>
      <c r="M26" s="118"/>
      <c r="N26" s="119"/>
      <c r="O26" s="69">
        <f t="shared" si="8"/>
        <v>26969.258650452863</v>
      </c>
      <c r="P26" s="236"/>
      <c r="Q26" s="237">
        <v>22</v>
      </c>
      <c r="R26" s="161">
        <v>150</v>
      </c>
      <c r="S26" s="162"/>
      <c r="T26" s="163">
        <v>200</v>
      </c>
      <c r="U26" s="161">
        <v>0</v>
      </c>
      <c r="V26" s="161">
        <v>0</v>
      </c>
      <c r="W26" s="164">
        <v>0</v>
      </c>
    </row>
    <row r="27" spans="1:23" ht="15" customHeight="1">
      <c r="A27" s="82">
        <v>22</v>
      </c>
      <c r="B27" s="44">
        <f>Feuil2!M30+Feuil2!J30+Feuil2!L30+Feuil2!O30+Feuil2!P30+Feuil2!Q30+Feuil2!R30</f>
        <v>21175.009505992155</v>
      </c>
      <c r="C27" s="85">
        <f t="shared" si="9"/>
        <v>3300</v>
      </c>
      <c r="D27" s="79">
        <f t="shared" si="1"/>
        <v>4400</v>
      </c>
      <c r="E27" s="187">
        <f t="shared" si="14"/>
        <v>0</v>
      </c>
      <c r="F27" s="188">
        <f t="shared" si="15"/>
        <v>0</v>
      </c>
      <c r="G27" s="188">
        <f t="shared" si="16"/>
        <v>0</v>
      </c>
      <c r="H27" s="61">
        <f t="shared" si="17"/>
        <v>1905.750855539294</v>
      </c>
      <c r="I27" s="91">
        <f t="shared" si="6"/>
        <v>28875.009505992155</v>
      </c>
      <c r="J27" s="93">
        <f>B27*S7</f>
        <v>1905.750855539294</v>
      </c>
      <c r="K27" s="123">
        <f>[2]!CalIrg2020(L27)</f>
        <v>0</v>
      </c>
      <c r="L27" s="94">
        <f t="shared" si="7"/>
        <v>26969.258650452863</v>
      </c>
      <c r="M27" s="118"/>
      <c r="N27" s="119"/>
      <c r="O27" s="69">
        <f t="shared" si="8"/>
        <v>26969.258650452863</v>
      </c>
      <c r="P27" s="236"/>
      <c r="Q27" s="237">
        <v>22</v>
      </c>
      <c r="R27" s="161">
        <v>150</v>
      </c>
      <c r="S27" s="162"/>
      <c r="T27" s="163">
        <v>200</v>
      </c>
      <c r="U27" s="161">
        <v>0</v>
      </c>
      <c r="V27" s="161">
        <v>0</v>
      </c>
      <c r="W27" s="164">
        <v>0</v>
      </c>
    </row>
    <row r="28" spans="1:23" ht="15" customHeight="1">
      <c r="A28" s="82">
        <v>23</v>
      </c>
      <c r="B28" s="44">
        <f>Feuil2!M31+Feuil2!J31+Feuil2!L31+Feuil2!O31+Feuil2!P31+Feuil2!Q31+Feuil2!R31</f>
        <v>21175.009505992155</v>
      </c>
      <c r="C28" s="85">
        <f t="shared" si="9"/>
        <v>3300</v>
      </c>
      <c r="D28" s="79">
        <f t="shared" si="1"/>
        <v>4400</v>
      </c>
      <c r="E28" s="187">
        <f t="shared" si="14"/>
        <v>0</v>
      </c>
      <c r="F28" s="188">
        <f t="shared" si="15"/>
        <v>0</v>
      </c>
      <c r="G28" s="188">
        <f t="shared" si="16"/>
        <v>0</v>
      </c>
      <c r="H28" s="61">
        <f t="shared" si="17"/>
        <v>1905.750855539294</v>
      </c>
      <c r="I28" s="91">
        <f t="shared" si="6"/>
        <v>28875.009505992155</v>
      </c>
      <c r="J28" s="93">
        <f>B28*S7</f>
        <v>1905.750855539294</v>
      </c>
      <c r="K28" s="123">
        <f>[2]!CalIrg2020(L28)</f>
        <v>0</v>
      </c>
      <c r="L28" s="94">
        <f t="shared" si="7"/>
        <v>26969.258650452863</v>
      </c>
      <c r="M28" s="118">
        <v>1500</v>
      </c>
      <c r="N28" s="119"/>
      <c r="O28" s="69">
        <f t="shared" si="8"/>
        <v>28469.258650452863</v>
      </c>
      <c r="P28" s="236"/>
      <c r="Q28" s="237">
        <v>22</v>
      </c>
      <c r="R28" s="161">
        <v>150</v>
      </c>
      <c r="S28" s="162"/>
      <c r="T28" s="163">
        <v>200</v>
      </c>
      <c r="U28" s="161">
        <v>0</v>
      </c>
      <c r="V28" s="161">
        <v>0</v>
      </c>
      <c r="W28" s="164">
        <v>0</v>
      </c>
    </row>
    <row r="29" spans="1:23" ht="15" customHeight="1">
      <c r="A29" s="82">
        <v>24</v>
      </c>
      <c r="B29" s="44">
        <f>Feuil2!M32+Feuil2!J32+Feuil2!L32+Feuil2!O32+Feuil2!P32+Feuil2!Q32+Feuil2!R32</f>
        <v>21175.009505992155</v>
      </c>
      <c r="C29" s="85">
        <f t="shared" si="9"/>
        <v>3300</v>
      </c>
      <c r="D29" s="79">
        <f t="shared" si="1"/>
        <v>4400</v>
      </c>
      <c r="E29" s="187">
        <f t="shared" si="14"/>
        <v>0</v>
      </c>
      <c r="F29" s="188">
        <f t="shared" si="15"/>
        <v>0</v>
      </c>
      <c r="G29" s="188">
        <f t="shared" si="16"/>
        <v>0</v>
      </c>
      <c r="H29" s="61">
        <f t="shared" si="17"/>
        <v>1905.750855539294</v>
      </c>
      <c r="I29" s="91">
        <f t="shared" si="6"/>
        <v>28875.009505992155</v>
      </c>
      <c r="J29" s="93">
        <f>B29*S7</f>
        <v>1905.750855539294</v>
      </c>
      <c r="K29" s="123">
        <f>[2]!CalIrg2020(L29)</f>
        <v>0</v>
      </c>
      <c r="L29" s="94">
        <f t="shared" si="7"/>
        <v>26969.258650452863</v>
      </c>
      <c r="M29" s="118"/>
      <c r="N29" s="119"/>
      <c r="O29" s="69">
        <f t="shared" si="8"/>
        <v>26969.258650452863</v>
      </c>
      <c r="P29" s="236"/>
      <c r="Q29" s="237">
        <v>22</v>
      </c>
      <c r="R29" s="161">
        <v>150</v>
      </c>
      <c r="S29" s="162"/>
      <c r="T29" s="163">
        <v>200</v>
      </c>
      <c r="U29" s="161">
        <v>0</v>
      </c>
      <c r="V29" s="161">
        <v>0</v>
      </c>
      <c r="W29" s="164">
        <v>0</v>
      </c>
    </row>
    <row r="30" spans="1:23" ht="15" customHeight="1">
      <c r="A30" s="82">
        <v>25</v>
      </c>
      <c r="B30" s="44">
        <f>Feuil2!M33+Feuil2!J33+Feuil2!L33+Feuil2!O33+Feuil2!P33+Feuil2!Q33+Feuil2!R33</f>
        <v>21175.009505992155</v>
      </c>
      <c r="C30" s="85">
        <f t="shared" si="9"/>
        <v>3300</v>
      </c>
      <c r="D30" s="79">
        <f t="shared" si="1"/>
        <v>4400</v>
      </c>
      <c r="E30" s="187">
        <f t="shared" si="14"/>
        <v>0</v>
      </c>
      <c r="F30" s="188">
        <f t="shared" si="15"/>
        <v>0</v>
      </c>
      <c r="G30" s="188">
        <f t="shared" si="16"/>
        <v>0</v>
      </c>
      <c r="H30" s="61">
        <f t="shared" si="17"/>
        <v>1905.750855539294</v>
      </c>
      <c r="I30" s="91">
        <f t="shared" si="6"/>
        <v>28875.009505992155</v>
      </c>
      <c r="J30" s="93">
        <f>B30*S7</f>
        <v>1905.750855539294</v>
      </c>
      <c r="K30" s="123">
        <f>[2]!CalIrg2020(L30)</f>
        <v>0</v>
      </c>
      <c r="L30" s="94">
        <f t="shared" si="7"/>
        <v>26969.258650452863</v>
      </c>
      <c r="M30" s="118">
        <v>1500</v>
      </c>
      <c r="N30" s="119"/>
      <c r="O30" s="69">
        <f t="shared" si="8"/>
        <v>28469.258650452863</v>
      </c>
      <c r="P30" s="236"/>
      <c r="Q30" s="237">
        <v>22</v>
      </c>
      <c r="R30" s="161">
        <v>150</v>
      </c>
      <c r="S30" s="162"/>
      <c r="T30" s="163">
        <v>200</v>
      </c>
      <c r="U30" s="161">
        <v>0</v>
      </c>
      <c r="V30" s="161">
        <v>0</v>
      </c>
      <c r="W30" s="164">
        <v>0</v>
      </c>
    </row>
    <row r="31" spans="1:23" ht="15" customHeight="1">
      <c r="A31" s="82">
        <v>26</v>
      </c>
      <c r="B31" s="44">
        <f>Feuil2!M34+Feuil2!J34+Feuil2!L34+Feuil2!O34+Feuil2!P34+Feuil2!Q34+Feuil2!R34</f>
        <v>21175.009505992155</v>
      </c>
      <c r="C31" s="85">
        <f t="shared" si="9"/>
        <v>3300</v>
      </c>
      <c r="D31" s="79">
        <f t="shared" si="1"/>
        <v>4400</v>
      </c>
      <c r="E31" s="187">
        <f t="shared" si="14"/>
        <v>0</v>
      </c>
      <c r="F31" s="188">
        <f t="shared" si="15"/>
        <v>0</v>
      </c>
      <c r="G31" s="188">
        <f t="shared" si="16"/>
        <v>0</v>
      </c>
      <c r="H31" s="61">
        <f t="shared" si="17"/>
        <v>1905.750855539294</v>
      </c>
      <c r="I31" s="91">
        <f t="shared" si="6"/>
        <v>28875.009505992155</v>
      </c>
      <c r="J31" s="93">
        <f>B31*S7</f>
        <v>1905.750855539294</v>
      </c>
      <c r="K31" s="123">
        <f>[2]!CalIrg2020(L31)</f>
        <v>0</v>
      </c>
      <c r="L31" s="94">
        <f t="shared" si="7"/>
        <v>26969.258650452863</v>
      </c>
      <c r="M31" s="118"/>
      <c r="N31" s="119"/>
      <c r="O31" s="69">
        <f t="shared" si="8"/>
        <v>26969.258650452863</v>
      </c>
      <c r="P31" s="236"/>
      <c r="Q31" s="237">
        <v>22</v>
      </c>
      <c r="R31" s="161">
        <v>150</v>
      </c>
      <c r="S31" s="162"/>
      <c r="T31" s="163">
        <v>200</v>
      </c>
      <c r="U31" s="161">
        <v>0</v>
      </c>
      <c r="V31" s="161">
        <v>0</v>
      </c>
      <c r="W31" s="164">
        <v>0</v>
      </c>
    </row>
    <row r="32" spans="1:23" ht="15" customHeight="1" thickBot="1">
      <c r="A32" s="82">
        <v>27</v>
      </c>
      <c r="B32" s="44">
        <f>Feuil2!M35+Feuil2!J35+Feuil2!L35+Feuil2!O35+Feuil2!P35+Feuil2!Q35+Feuil2!R35</f>
        <v>21175.009505992155</v>
      </c>
      <c r="C32" s="243">
        <f t="shared" si="9"/>
        <v>3300</v>
      </c>
      <c r="D32" s="244">
        <f t="shared" si="1"/>
        <v>4400</v>
      </c>
      <c r="E32" s="245">
        <f t="shared" si="14"/>
        <v>0</v>
      </c>
      <c r="F32" s="246">
        <f t="shared" si="15"/>
        <v>0</v>
      </c>
      <c r="G32" s="246">
        <f t="shared" si="16"/>
        <v>0</v>
      </c>
      <c r="H32" s="242">
        <f t="shared" si="17"/>
        <v>1905.750855539294</v>
      </c>
      <c r="I32" s="247">
        <f t="shared" si="6"/>
        <v>28875.009505992155</v>
      </c>
      <c r="J32" s="248">
        <f>B32*S7</f>
        <v>1905.750855539294</v>
      </c>
      <c r="K32" s="249">
        <f>[2]!CalIrg2020(L32)</f>
        <v>0</v>
      </c>
      <c r="L32" s="250">
        <f t="shared" si="7"/>
        <v>26969.258650452863</v>
      </c>
      <c r="M32" s="251"/>
      <c r="N32" s="252"/>
      <c r="O32" s="253">
        <f t="shared" si="8"/>
        <v>26969.258650452863</v>
      </c>
      <c r="P32" s="238"/>
      <c r="Q32" s="239">
        <v>22</v>
      </c>
      <c r="R32" s="166">
        <v>150</v>
      </c>
      <c r="S32" s="167"/>
      <c r="T32" s="168">
        <v>200</v>
      </c>
      <c r="U32" s="166">
        <v>0</v>
      </c>
      <c r="V32" s="166">
        <v>0</v>
      </c>
      <c r="W32" s="169">
        <v>0</v>
      </c>
    </row>
    <row r="33" spans="1:23" ht="23.25" customHeight="1" thickBot="1">
      <c r="A33" s="255" t="s">
        <v>121</v>
      </c>
      <c r="B33" s="586">
        <f t="shared" ref="B33" si="18">SUM(B6:B32)</f>
        <v>581525.25692256831</v>
      </c>
      <c r="C33" s="587"/>
      <c r="D33" s="565" t="s">
        <v>139</v>
      </c>
      <c r="E33" s="566"/>
      <c r="F33" s="566"/>
      <c r="G33" s="567"/>
      <c r="H33" s="588"/>
      <c r="I33" s="589"/>
      <c r="J33" s="590">
        <f>SUM(K6:K32)</f>
        <v>34403</v>
      </c>
      <c r="K33" s="591"/>
      <c r="L33" s="592">
        <f t="shared" ref="L33" si="19">SUM(L6:L32)</f>
        <v>822887.98379953683</v>
      </c>
      <c r="M33" s="593"/>
      <c r="N33" s="590">
        <f t="shared" ref="N33" si="20">SUM(B33:M33)</f>
        <v>1438816.2407221051</v>
      </c>
      <c r="O33" s="591"/>
      <c r="P33" s="254"/>
      <c r="Q33" s="284"/>
      <c r="R33" s="285"/>
      <c r="S33" s="286"/>
      <c r="T33" s="287"/>
      <c r="U33" s="287"/>
      <c r="V33" s="287"/>
      <c r="W33" s="287"/>
    </row>
    <row r="34" spans="1:23" ht="15" customHeight="1">
      <c r="M34" s="81"/>
      <c r="N34" s="81"/>
    </row>
    <row r="35" spans="1:23" ht="15" customHeight="1">
      <c r="M35" s="80"/>
    </row>
  </sheetData>
  <sheetProtection password="C7AA" sheet="1" objects="1" scenarios="1"/>
  <mergeCells count="22">
    <mergeCell ref="W4:W5"/>
    <mergeCell ref="R3:W3"/>
    <mergeCell ref="A4:A5"/>
    <mergeCell ref="C4:G4"/>
    <mergeCell ref="H4:H5"/>
    <mergeCell ref="I4:I5"/>
    <mergeCell ref="J4:K4"/>
    <mergeCell ref="L4:L5"/>
    <mergeCell ref="M4:M5"/>
    <mergeCell ref="N4:N5"/>
    <mergeCell ref="O4:O5"/>
    <mergeCell ref="Q4:Q5"/>
    <mergeCell ref="R4:R5"/>
    <mergeCell ref="T4:T5"/>
    <mergeCell ref="U4:U5"/>
    <mergeCell ref="V4:V5"/>
    <mergeCell ref="B33:C33"/>
    <mergeCell ref="H33:I33"/>
    <mergeCell ref="J33:K33"/>
    <mergeCell ref="L33:M33"/>
    <mergeCell ref="N33:O33"/>
    <mergeCell ref="D33:G33"/>
  </mergeCells>
  <pageMargins left="0.12" right="0.13" top="0.25" bottom="0.23" header="0.21" footer="0.21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Feuil1</vt:lpstr>
      <vt:lpstr>Feuil4</vt:lpstr>
      <vt:lpstr>Base</vt:lpstr>
      <vt:lpstr>Page 1</vt:lpstr>
      <vt:lpstr>Page 2</vt:lpstr>
      <vt:lpstr>rensaignement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2021-07-19T08:38:15Z</dcterms:modified>
</cp:coreProperties>
</file>