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es Classeurs\"/>
    </mc:Choice>
  </mc:AlternateContent>
  <xr:revisionPtr revIDLastSave="0" documentId="13_ncr:1_{29E5FDC6-B3F1-4CAD-85A6-98D552DEF4BA}" xr6:coauthVersionLast="47" xr6:coauthVersionMax="47" xr10:uidLastSave="{00000000-0000-0000-0000-000000000000}"/>
  <bookViews>
    <workbookView xWindow="-120" yWindow="-120" windowWidth="20730" windowHeight="11160" xr2:uid="{DD40E0A5-5F18-4C46-803E-DB17075329A3}"/>
  </bookViews>
  <sheets>
    <sheet name="Importation" sheetId="1" r:id="rId1"/>
  </sheets>
  <externalReferences>
    <externalReference r:id="rId2"/>
  </externalReferences>
  <definedNames>
    <definedName name="Fact_CA_HUILES" hidden="1">#REF!</definedName>
    <definedName name="Fact_Mois_Décla" hidden="1">#REF!</definedName>
    <definedName name="Fact_T_FISC" hidden="1">#REF!</definedName>
    <definedName name="Fact_TV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" i="1" l="1"/>
  <c r="I36" i="1"/>
  <c r="H36" i="1"/>
  <c r="J36" i="1" s="1"/>
  <c r="G36" i="1"/>
  <c r="F36" i="1"/>
  <c r="K35" i="1"/>
  <c r="I35" i="1"/>
  <c r="H35" i="1"/>
  <c r="J35" i="1" s="1"/>
  <c r="G35" i="1"/>
  <c r="F35" i="1"/>
  <c r="K34" i="1"/>
  <c r="I34" i="1"/>
  <c r="H34" i="1"/>
  <c r="J34" i="1" s="1"/>
  <c r="G34" i="1"/>
  <c r="F34" i="1"/>
  <c r="K33" i="1"/>
  <c r="I33" i="1"/>
  <c r="H33" i="1"/>
  <c r="J33" i="1" s="1"/>
  <c r="G33" i="1"/>
  <c r="F33" i="1"/>
  <c r="K32" i="1"/>
  <c r="J32" i="1"/>
  <c r="I32" i="1"/>
  <c r="H32" i="1"/>
  <c r="G32" i="1"/>
  <c r="F32" i="1"/>
  <c r="K31" i="1"/>
  <c r="I31" i="1"/>
  <c r="H31" i="1"/>
  <c r="J31" i="1" s="1"/>
  <c r="G31" i="1"/>
  <c r="F31" i="1"/>
  <c r="K30" i="1"/>
  <c r="J30" i="1"/>
  <c r="I30" i="1"/>
  <c r="H30" i="1"/>
  <c r="G30" i="1"/>
  <c r="F30" i="1"/>
  <c r="K29" i="1"/>
  <c r="I29" i="1"/>
  <c r="H29" i="1"/>
  <c r="J29" i="1" s="1"/>
  <c r="G29" i="1"/>
  <c r="F29" i="1"/>
  <c r="K28" i="1"/>
  <c r="J28" i="1"/>
  <c r="I28" i="1"/>
  <c r="H28" i="1"/>
  <c r="G28" i="1"/>
  <c r="F28" i="1"/>
  <c r="K27" i="1"/>
  <c r="I27" i="1"/>
  <c r="H27" i="1"/>
  <c r="J27" i="1" s="1"/>
  <c r="G27" i="1"/>
  <c r="F27" i="1"/>
  <c r="K26" i="1"/>
  <c r="J26" i="1"/>
  <c r="I26" i="1"/>
  <c r="H26" i="1"/>
  <c r="G26" i="1"/>
  <c r="F26" i="1"/>
  <c r="K25" i="1"/>
  <c r="J25" i="1"/>
  <c r="I25" i="1"/>
  <c r="H25" i="1"/>
  <c r="G25" i="1"/>
  <c r="F25" i="1"/>
  <c r="K24" i="1"/>
  <c r="I24" i="1"/>
  <c r="H24" i="1"/>
  <c r="J24" i="1" s="1"/>
  <c r="G24" i="1"/>
  <c r="F24" i="1"/>
  <c r="K23" i="1"/>
  <c r="I23" i="1"/>
  <c r="H23" i="1"/>
  <c r="J23" i="1" s="1"/>
  <c r="G23" i="1"/>
  <c r="F23" i="1"/>
  <c r="K22" i="1"/>
  <c r="J22" i="1"/>
  <c r="I22" i="1"/>
  <c r="H22" i="1"/>
  <c r="G22" i="1"/>
  <c r="F22" i="1"/>
  <c r="K21" i="1"/>
  <c r="J21" i="1"/>
  <c r="I21" i="1"/>
  <c r="H21" i="1"/>
  <c r="G21" i="1"/>
  <c r="F21" i="1"/>
  <c r="K20" i="1"/>
  <c r="I20" i="1"/>
  <c r="H20" i="1"/>
  <c r="J20" i="1" s="1"/>
  <c r="G20" i="1"/>
  <c r="F20" i="1"/>
  <c r="K19" i="1"/>
  <c r="I19" i="1"/>
  <c r="H19" i="1"/>
  <c r="J19" i="1" s="1"/>
  <c r="G19" i="1"/>
  <c r="F19" i="1"/>
  <c r="K18" i="1"/>
  <c r="J18" i="1"/>
  <c r="I18" i="1"/>
  <c r="H18" i="1"/>
  <c r="H16" i="1" s="1"/>
  <c r="G18" i="1"/>
  <c r="G16" i="1" s="1"/>
  <c r="F18" i="1"/>
  <c r="F16" i="1" s="1"/>
  <c r="K13" i="1"/>
  <c r="C13" i="1"/>
  <c r="K12" i="1"/>
  <c r="C12" i="1"/>
  <c r="K11" i="1"/>
  <c r="K10" i="1"/>
  <c r="K9" i="1"/>
  <c r="K8" i="1"/>
  <c r="K7" i="1"/>
  <c r="K6" i="1"/>
  <c r="K5" i="1"/>
  <c r="K4" i="1"/>
  <c r="K2" i="1" s="1"/>
  <c r="J2" i="1"/>
  <c r="I2" i="1"/>
  <c r="H2" i="1"/>
  <c r="G2" i="1"/>
  <c r="J16" i="1" l="1"/>
</calcChain>
</file>

<file path=xl/sharedStrings.xml><?xml version="1.0" encoding="utf-8"?>
<sst xmlns="http://schemas.openxmlformats.org/spreadsheetml/2006/main" count="62" uniqueCount="43">
  <si>
    <t>Date  D10</t>
  </si>
  <si>
    <t>Lieu débarquement</t>
  </si>
  <si>
    <t>N° D10</t>
  </si>
  <si>
    <t>N° Doc</t>
  </si>
  <si>
    <t>Date Doc</t>
  </si>
  <si>
    <t>Libelle</t>
  </si>
  <si>
    <t>TTC</t>
  </si>
  <si>
    <t>Honoraires</t>
  </si>
  <si>
    <t>Taxes</t>
  </si>
  <si>
    <t>Tva</t>
  </si>
  <si>
    <t>March 380</t>
  </si>
  <si>
    <t>Contre valeur en DA</t>
  </si>
  <si>
    <t>Transitaire</t>
  </si>
  <si>
    <t>Douanes Algériennes</t>
  </si>
  <si>
    <t xml:space="preserve">ARKAS </t>
  </si>
  <si>
    <t>Code Fourn</t>
  </si>
  <si>
    <t>Fournisseur étranger</t>
  </si>
  <si>
    <t>EURL IPSEN</t>
  </si>
  <si>
    <t>DP WORLD</t>
  </si>
  <si>
    <t>Facture Fournisseur Etranger</t>
  </si>
  <si>
    <t>Val en £ $ €</t>
  </si>
  <si>
    <t>Montant des Marchandises en devises</t>
  </si>
  <si>
    <t>TRANSIT MERIDIEN</t>
  </si>
  <si>
    <t>Montant du Fret en devises</t>
  </si>
  <si>
    <t>Montant Total de la facture en Devise</t>
  </si>
  <si>
    <t>Cours de change appliqué</t>
  </si>
  <si>
    <t>p001</t>
  </si>
  <si>
    <t>P008</t>
  </si>
  <si>
    <t>Totaux</t>
  </si>
  <si>
    <t>REF</t>
  </si>
  <si>
    <t>DESIGNATION</t>
  </si>
  <si>
    <t>Qté</t>
  </si>
  <si>
    <t>PU en devises</t>
  </si>
  <si>
    <t>Unité</t>
  </si>
  <si>
    <t>Montant Marchandise en Devises</t>
  </si>
  <si>
    <t>Quotte Part Fret</t>
  </si>
  <si>
    <t>Montant total de cout  en Devises</t>
  </si>
  <si>
    <t>Prix Unitaire de revient en Devises</t>
  </si>
  <si>
    <t>Montant total Art en DA</t>
  </si>
  <si>
    <t>Prix Unitaire de revient en Dinar</t>
  </si>
  <si>
    <t>Tx Tva</t>
  </si>
  <si>
    <t>Année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</si>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</sst>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"/>
    <numFmt numFmtId="165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2"/>
      <color rgb="FF00206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theme="0"/>
      <name val="Calibri"/>
      <family val="2"/>
    </font>
    <font>
      <sz val="11"/>
      <color rgb="FFA3A3A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74A0B"/>
        <bgColor indexed="64"/>
      </patternFill>
    </fill>
    <fill>
      <patternFill patternType="solid">
        <fgColor rgb="FF7030A0"/>
        <bgColor auto="1"/>
      </patternFill>
    </fill>
    <fill>
      <gradientFill degree="90">
        <stop position="0">
          <color theme="0"/>
        </stop>
        <stop position="0.5">
          <color rgb="FFC9A6E4"/>
        </stop>
        <stop position="1">
          <color theme="0"/>
        </stop>
      </gradientFill>
    </fill>
    <fill>
      <patternFill patternType="solid">
        <fgColor theme="5" tint="-0.24994659260841701"/>
        <bgColor indexed="64"/>
      </patternFill>
    </fill>
    <fill>
      <gradientFill degree="90">
        <stop position="0">
          <color theme="0"/>
        </stop>
        <stop position="0.5">
          <color theme="9" tint="0.59999389629810485"/>
        </stop>
        <stop position="1">
          <color theme="0"/>
        </stop>
      </gradientFill>
    </fill>
    <fill>
      <patternFill patternType="solid">
        <fgColor rgb="FF00602B"/>
        <bgColor indexed="64"/>
      </patternFill>
    </fill>
    <fill>
      <gradientFill degree="90">
        <stop position="0">
          <color theme="0"/>
        </stop>
        <stop position="0.5">
          <color rgb="FFCBF593"/>
        </stop>
        <stop position="1">
          <color theme="0"/>
        </stop>
      </gradientFill>
    </fill>
    <fill>
      <patternFill patternType="solid">
        <fgColor rgb="FF002060"/>
        <bgColor indexed="64"/>
      </patternFill>
    </fill>
  </fills>
  <borders count="36">
    <border>
      <left/>
      <right/>
      <top/>
      <bottom/>
      <diagonal/>
    </border>
    <border>
      <left style="hair">
        <color rgb="FF974A0B"/>
      </left>
      <right style="hair">
        <color rgb="FF974A0B"/>
      </right>
      <top style="hair">
        <color rgb="FF974A0B"/>
      </top>
      <bottom/>
      <diagonal/>
    </border>
    <border>
      <left style="hair">
        <color rgb="FF974A0B"/>
      </left>
      <right/>
      <top style="hair">
        <color rgb="FF974A0B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hair">
        <color rgb="FF974A0B"/>
      </left>
      <right/>
      <top style="medium">
        <color rgb="FF0000FF"/>
      </top>
      <bottom style="hair">
        <color rgb="FF974A0B"/>
      </bottom>
      <diagonal/>
    </border>
    <border>
      <left/>
      <right/>
      <top style="medium">
        <color rgb="FF0000FF"/>
      </top>
      <bottom style="hair">
        <color rgb="FF974A0B"/>
      </bottom>
      <diagonal/>
    </border>
    <border>
      <left/>
      <right style="medium">
        <color rgb="FF0000FF"/>
      </right>
      <top style="medium">
        <color rgb="FF0000FF"/>
      </top>
      <bottom style="hair">
        <color rgb="FF974A0B"/>
      </bottom>
      <diagonal/>
    </border>
    <border>
      <left/>
      <right/>
      <top style="hair">
        <color rgb="FF974A0B"/>
      </top>
      <bottom style="hair">
        <color rgb="FF974A0B"/>
      </bottom>
      <diagonal/>
    </border>
    <border>
      <left/>
      <right style="medium">
        <color rgb="FF0000FF"/>
      </right>
      <top style="hair">
        <color rgb="FF974A0B"/>
      </top>
      <bottom style="hair">
        <color rgb="FF974A0B"/>
      </bottom>
      <diagonal/>
    </border>
    <border>
      <left/>
      <right/>
      <top style="hair">
        <color rgb="FF974A0B"/>
      </top>
      <bottom/>
      <diagonal/>
    </border>
    <border>
      <left style="medium">
        <color rgb="FF0000FF"/>
      </left>
      <right/>
      <top style="hair">
        <color rgb="FF974A0B"/>
      </top>
      <bottom/>
      <diagonal/>
    </border>
    <border>
      <left/>
      <right style="medium">
        <color rgb="FF0000FF"/>
      </right>
      <top style="hair">
        <color rgb="FF974A0B"/>
      </top>
      <bottom/>
      <diagonal/>
    </border>
    <border>
      <left style="double">
        <color rgb="FF00602B"/>
      </left>
      <right/>
      <top/>
      <bottom style="hair">
        <color rgb="FF00602B"/>
      </bottom>
      <diagonal/>
    </border>
    <border>
      <left/>
      <right style="thin">
        <color theme="0"/>
      </right>
      <top/>
      <bottom style="hair">
        <color rgb="FF00602B"/>
      </bottom>
      <diagonal/>
    </border>
    <border>
      <left style="thin">
        <color theme="0"/>
      </left>
      <right/>
      <top style="double">
        <color rgb="FF00602B"/>
      </top>
      <bottom/>
      <diagonal/>
    </border>
    <border>
      <left style="double">
        <color rgb="FF00602B"/>
      </left>
      <right/>
      <top style="hair">
        <color rgb="FF00602B"/>
      </top>
      <bottom/>
      <diagonal/>
    </border>
    <border>
      <left style="hair">
        <color rgb="FF00602B"/>
      </left>
      <right/>
      <top style="hair">
        <color rgb="FF00602B"/>
      </top>
      <bottom/>
      <diagonal/>
    </border>
    <border>
      <left style="double">
        <color rgb="FF00602B"/>
      </left>
      <right style="hair">
        <color rgb="FF00602B"/>
      </right>
      <top style="hair">
        <color rgb="FF00602B"/>
      </top>
      <bottom style="hair">
        <color rgb="FF00602B"/>
      </bottom>
      <diagonal/>
    </border>
    <border>
      <left style="hair">
        <color rgb="FF00602B"/>
      </left>
      <right/>
      <top style="hair">
        <color rgb="FF00602B"/>
      </top>
      <bottom style="hair">
        <color rgb="FF00602B"/>
      </bottom>
      <diagonal/>
    </border>
    <border>
      <left style="double">
        <color rgb="FF00602B"/>
      </left>
      <right/>
      <top style="hair">
        <color rgb="FF00602B"/>
      </top>
      <bottom style="hair">
        <color rgb="FF00602B"/>
      </bottom>
      <diagonal/>
    </border>
    <border>
      <left style="hair">
        <color rgb="FF00602B"/>
      </left>
      <right/>
      <top/>
      <bottom style="hair">
        <color rgb="FF00602B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double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 style="thin">
        <color theme="0"/>
      </right>
      <top style="hair">
        <color rgb="FF002060"/>
      </top>
      <bottom style="hair">
        <color rgb="FF00206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94">
    <xf numFmtId="0" fontId="0" fillId="0" borderId="0" xfId="0"/>
    <xf numFmtId="0" fontId="4" fillId="0" borderId="0" xfId="2" applyAlignment="1" applyProtection="1">
      <alignment vertical="center"/>
      <protection hidden="1"/>
    </xf>
    <xf numFmtId="4" fontId="4" fillId="0" borderId="0" xfId="2" applyNumberFormat="1" applyAlignment="1" applyProtection="1">
      <alignment vertical="center"/>
      <protection hidden="1"/>
    </xf>
    <xf numFmtId="0" fontId="4" fillId="0" borderId="0" xfId="2" applyAlignment="1" applyProtection="1">
      <alignment horizontal="center" vertical="center"/>
      <protection hidden="1"/>
    </xf>
    <xf numFmtId="0" fontId="5" fillId="0" borderId="0" xfId="2" applyFont="1" applyAlignment="1" applyProtection="1">
      <alignment vertical="center"/>
      <protection hidden="1"/>
    </xf>
    <xf numFmtId="14" fontId="6" fillId="0" borderId="0" xfId="2" applyNumberFormat="1" applyFont="1" applyAlignment="1" applyProtection="1">
      <alignment vertical="center"/>
      <protection hidden="1"/>
    </xf>
    <xf numFmtId="0" fontId="7" fillId="0" borderId="0" xfId="2" applyFont="1" applyProtection="1">
      <protection hidden="1"/>
    </xf>
    <xf numFmtId="164" fontId="8" fillId="0" borderId="0" xfId="2" applyNumberFormat="1" applyFont="1" applyAlignment="1" applyProtection="1">
      <alignment horizontal="center" vertical="center"/>
      <protection hidden="1"/>
    </xf>
    <xf numFmtId="4" fontId="9" fillId="0" borderId="0" xfId="2" applyNumberFormat="1" applyFont="1" applyProtection="1">
      <protection hidden="1"/>
    </xf>
    <xf numFmtId="0" fontId="7" fillId="0" borderId="0" xfId="2" applyFont="1" applyAlignment="1" applyProtection="1">
      <alignment horizontal="center" vertical="center"/>
      <protection hidden="1"/>
    </xf>
    <xf numFmtId="0" fontId="7" fillId="0" borderId="0" xfId="2" applyFont="1" applyAlignment="1" applyProtection="1">
      <alignment vertical="center"/>
      <protection hidden="1"/>
    </xf>
    <xf numFmtId="4" fontId="7" fillId="0" borderId="0" xfId="2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0" fontId="11" fillId="2" borderId="1" xfId="2" applyFont="1" applyFill="1" applyBorder="1" applyAlignment="1" applyProtection="1">
      <alignment horizontal="center" vertical="center" wrapText="1"/>
      <protection hidden="1"/>
    </xf>
    <xf numFmtId="0" fontId="11" fillId="2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Border="1" applyAlignment="1" applyProtection="1">
      <alignment horizontal="centerContinuous" vertical="center" wrapText="1"/>
      <protection hidden="1"/>
    </xf>
    <xf numFmtId="0" fontId="11" fillId="0" borderId="0" xfId="2" applyFont="1" applyAlignment="1" applyProtection="1">
      <alignment horizontal="centerContinuous" vertical="center" wrapText="1"/>
      <protection hidden="1"/>
    </xf>
    <xf numFmtId="4" fontId="11" fillId="0" borderId="0" xfId="2" applyNumberFormat="1" applyFont="1" applyAlignment="1" applyProtection="1">
      <alignment horizontal="centerContinuous" vertical="center" wrapText="1"/>
      <protection hidden="1"/>
    </xf>
    <xf numFmtId="4" fontId="11" fillId="0" borderId="4" xfId="2" applyNumberFormat="1" applyFont="1" applyBorder="1" applyAlignment="1" applyProtection="1">
      <alignment horizontal="centerContinuous" vertical="center" wrapText="1"/>
      <protection hidden="1"/>
    </xf>
    <xf numFmtId="0" fontId="12" fillId="0" borderId="0" xfId="2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vertical="center"/>
      <protection hidden="1"/>
    </xf>
    <xf numFmtId="4" fontId="12" fillId="0" borderId="0" xfId="2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4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5" fontId="3" fillId="0" borderId="0" xfId="0" applyNumberFormat="1" applyFont="1" applyAlignment="1" applyProtection="1">
      <alignment horizontal="right" vertical="center" indent="1"/>
      <protection hidden="1"/>
    </xf>
    <xf numFmtId="4" fontId="3" fillId="0" borderId="0" xfId="0" applyNumberFormat="1" applyFont="1" applyAlignment="1" applyProtection="1">
      <alignment horizontal="right" vertical="center" indent="1"/>
      <protection hidden="1"/>
    </xf>
    <xf numFmtId="0" fontId="11" fillId="0" borderId="0" xfId="2" applyFont="1" applyAlignment="1" applyProtection="1">
      <alignment horizontal="center" vertical="center" wrapText="1"/>
      <protection hidden="1"/>
    </xf>
    <xf numFmtId="14" fontId="4" fillId="0" borderId="5" xfId="2" quotePrefix="1" applyNumberFormat="1" applyBorder="1" applyAlignment="1" applyProtection="1">
      <alignment vertical="center"/>
      <protection locked="0"/>
    </xf>
    <xf numFmtId="0" fontId="4" fillId="0" borderId="5" xfId="2" applyBorder="1" applyAlignment="1" applyProtection="1">
      <alignment vertical="center"/>
      <protection locked="0"/>
    </xf>
    <xf numFmtId="14" fontId="4" fillId="0" borderId="5" xfId="2" quotePrefix="1" applyNumberFormat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horizontal="left" vertical="center"/>
      <protection hidden="1"/>
    </xf>
    <xf numFmtId="4" fontId="4" fillId="0" borderId="5" xfId="2" applyNumberFormat="1" applyBorder="1" applyAlignment="1" applyProtection="1">
      <alignment vertical="center"/>
      <protection locked="0"/>
    </xf>
    <xf numFmtId="4" fontId="4" fillId="0" borderId="4" xfId="2" applyNumberFormat="1" applyBorder="1" applyAlignment="1" applyProtection="1">
      <alignment vertical="center"/>
      <protection hidden="1"/>
    </xf>
    <xf numFmtId="14" fontId="4" fillId="0" borderId="0" xfId="2" applyNumberFormat="1" applyAlignment="1" applyProtection="1">
      <alignment vertical="center"/>
      <protection hidden="1"/>
    </xf>
    <xf numFmtId="0" fontId="11" fillId="3" borderId="6" xfId="2" applyFont="1" applyFill="1" applyBorder="1" applyAlignment="1" applyProtection="1">
      <alignment horizontal="center" vertical="center"/>
      <protection hidden="1"/>
    </xf>
    <xf numFmtId="0" fontId="11" fillId="3" borderId="7" xfId="2" applyFont="1" applyFill="1" applyBorder="1" applyAlignment="1" applyProtection="1">
      <alignment horizontal="center" vertical="center"/>
      <protection hidden="1"/>
    </xf>
    <xf numFmtId="0" fontId="11" fillId="3" borderId="8" xfId="2" applyFont="1" applyFill="1" applyBorder="1" applyAlignment="1" applyProtection="1">
      <alignment horizontal="center" vertical="center"/>
      <protection hidden="1"/>
    </xf>
    <xf numFmtId="0" fontId="4" fillId="4" borderId="9" xfId="2" applyFill="1" applyBorder="1" applyAlignment="1" applyProtection="1">
      <alignment horizontal="center" vertical="center"/>
      <protection hidden="1"/>
    </xf>
    <xf numFmtId="0" fontId="4" fillId="4" borderId="10" xfId="2" applyFill="1" applyBorder="1" applyAlignment="1" applyProtection="1">
      <alignment horizontal="center" vertical="center"/>
      <protection hidden="1"/>
    </xf>
    <xf numFmtId="0" fontId="4" fillId="0" borderId="5" xfId="2" quotePrefix="1" applyBorder="1" applyAlignment="1" applyProtection="1">
      <alignment horizontal="center" vertical="center"/>
      <protection locked="0"/>
    </xf>
    <xf numFmtId="14" fontId="4" fillId="0" borderId="5" xfId="2" applyNumberFormat="1" applyBorder="1" applyAlignment="1" applyProtection="1">
      <alignment horizontal="center" vertical="center"/>
      <protection locked="0"/>
    </xf>
    <xf numFmtId="0" fontId="4" fillId="0" borderId="5" xfId="2" applyBorder="1" applyAlignment="1" applyProtection="1">
      <alignment horizontal="left" vertical="center"/>
      <protection locked="0"/>
    </xf>
    <xf numFmtId="0" fontId="11" fillId="5" borderId="11" xfId="2" applyFont="1" applyFill="1" applyBorder="1" applyAlignment="1" applyProtection="1">
      <alignment horizontal="center" vertical="center"/>
      <protection hidden="1"/>
    </xf>
    <xf numFmtId="0" fontId="11" fillId="5" borderId="9" xfId="2" applyFont="1" applyFill="1" applyBorder="1" applyAlignment="1" applyProtection="1">
      <alignment horizontal="center" vertical="center"/>
      <protection hidden="1"/>
    </xf>
    <xf numFmtId="0" fontId="11" fillId="5" borderId="10" xfId="2" applyFont="1" applyFill="1" applyBorder="1" applyAlignment="1" applyProtection="1">
      <alignment horizontal="center" vertical="center"/>
      <protection hidden="1"/>
    </xf>
    <xf numFmtId="0" fontId="4" fillId="6" borderId="5" xfId="2" applyFill="1" applyBorder="1" applyAlignment="1" applyProtection="1">
      <alignment vertical="center"/>
      <protection hidden="1"/>
    </xf>
    <xf numFmtId="0" fontId="4" fillId="6" borderId="12" xfId="2" applyFill="1" applyBorder="1" applyAlignment="1" applyProtection="1">
      <alignment horizontal="left" vertical="center"/>
      <protection hidden="1"/>
    </xf>
    <xf numFmtId="0" fontId="4" fillId="6" borderId="13" xfId="2" applyFill="1" applyBorder="1" applyAlignment="1" applyProtection="1">
      <alignment horizontal="left" vertical="center"/>
      <protection hidden="1"/>
    </xf>
    <xf numFmtId="0" fontId="11" fillId="7" borderId="14" xfId="2" applyFont="1" applyFill="1" applyBorder="1" applyAlignment="1" applyProtection="1">
      <alignment horizontal="center" vertical="center" wrapText="1"/>
      <protection hidden="1"/>
    </xf>
    <xf numFmtId="0" fontId="11" fillId="7" borderId="15" xfId="2" applyFont="1" applyFill="1" applyBorder="1" applyAlignment="1" applyProtection="1">
      <alignment horizontal="center" vertical="center" wrapText="1"/>
      <protection hidden="1"/>
    </xf>
    <xf numFmtId="0" fontId="11" fillId="7" borderId="16" xfId="2" applyFont="1" applyFill="1" applyBorder="1" applyAlignment="1" applyProtection="1">
      <alignment horizontal="center" vertical="center" wrapText="1"/>
      <protection hidden="1"/>
    </xf>
    <xf numFmtId="0" fontId="4" fillId="0" borderId="5" xfId="2" applyBorder="1" applyAlignment="1" applyProtection="1">
      <alignment horizontal="center" vertical="center"/>
      <protection locked="0"/>
    </xf>
    <xf numFmtId="4" fontId="12" fillId="0" borderId="17" xfId="2" applyNumberFormat="1" applyFont="1" applyBorder="1" applyAlignment="1" applyProtection="1">
      <alignment horizontal="left" vertical="center"/>
      <protection hidden="1"/>
    </xf>
    <xf numFmtId="4" fontId="12" fillId="0" borderId="18" xfId="2" applyNumberFormat="1" applyFont="1" applyBorder="1" applyAlignment="1" applyProtection="1">
      <alignment horizontal="left" vertical="center"/>
      <protection hidden="1"/>
    </xf>
    <xf numFmtId="4" fontId="14" fillId="0" borderId="5" xfId="2" applyNumberFormat="1" applyFont="1" applyBorder="1" applyAlignment="1" applyProtection="1">
      <alignment horizontal="right" vertical="center" indent="1"/>
      <protection hidden="1"/>
    </xf>
    <xf numFmtId="4" fontId="12" fillId="8" borderId="19" xfId="2" applyNumberFormat="1" applyFont="1" applyFill="1" applyBorder="1" applyAlignment="1" applyProtection="1">
      <alignment horizontal="left" vertical="center"/>
      <protection hidden="1"/>
    </xf>
    <xf numFmtId="4" fontId="12" fillId="8" borderId="20" xfId="2" applyNumberFormat="1" applyFont="1" applyFill="1" applyBorder="1" applyAlignment="1" applyProtection="1">
      <alignment horizontal="left" vertical="center"/>
      <protection hidden="1"/>
    </xf>
    <xf numFmtId="4" fontId="14" fillId="8" borderId="5" xfId="2" applyNumberFormat="1" applyFont="1" applyFill="1" applyBorder="1" applyAlignment="1" applyProtection="1">
      <alignment horizontal="right" vertical="center" indent="1"/>
      <protection locked="0"/>
    </xf>
    <xf numFmtId="0" fontId="12" fillId="0" borderId="21" xfId="2" applyFont="1" applyBorder="1" applyAlignment="1" applyProtection="1">
      <alignment horizontal="left" vertical="center"/>
      <protection hidden="1"/>
    </xf>
    <xf numFmtId="0" fontId="4" fillId="0" borderId="20" xfId="2" applyBorder="1" applyAlignment="1" applyProtection="1">
      <alignment vertical="center"/>
      <protection hidden="1"/>
    </xf>
    <xf numFmtId="4" fontId="14" fillId="0" borderId="22" xfId="2" applyNumberFormat="1" applyFont="1" applyBorder="1" applyAlignment="1" applyProtection="1">
      <alignment horizontal="right" vertical="center" indent="1"/>
      <protection hidden="1"/>
    </xf>
    <xf numFmtId="0" fontId="12" fillId="0" borderId="21" xfId="2" applyFont="1" applyBorder="1" applyAlignment="1" applyProtection="1">
      <alignment vertical="center"/>
      <protection hidden="1"/>
    </xf>
    <xf numFmtId="0" fontId="12" fillId="0" borderId="0" xfId="2" applyFont="1" applyAlignment="1" applyProtection="1">
      <alignment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4" fontId="11" fillId="9" borderId="23" xfId="2" applyNumberFormat="1" applyFont="1" applyFill="1" applyBorder="1" applyAlignment="1" applyProtection="1">
      <alignment horizontal="center" vertical="center"/>
      <protection hidden="1"/>
    </xf>
    <xf numFmtId="4" fontId="11" fillId="9" borderId="23" xfId="2" applyNumberFormat="1" applyFont="1" applyFill="1" applyBorder="1" applyAlignment="1" applyProtection="1">
      <alignment vertical="center"/>
      <protection hidden="1"/>
    </xf>
    <xf numFmtId="4" fontId="11" fillId="9" borderId="24" xfId="2" applyNumberFormat="1" applyFont="1" applyFill="1" applyBorder="1" applyAlignment="1" applyProtection="1">
      <alignment vertical="center"/>
      <protection hidden="1"/>
    </xf>
    <xf numFmtId="4" fontId="11" fillId="7" borderId="23" xfId="2" applyNumberFormat="1" applyFont="1" applyFill="1" applyBorder="1" applyAlignment="1" applyProtection="1">
      <alignment vertical="center"/>
      <protection hidden="1"/>
    </xf>
    <xf numFmtId="4" fontId="11" fillId="7" borderId="24" xfId="2" applyNumberFormat="1" applyFont="1" applyFill="1" applyBorder="1" applyAlignment="1" applyProtection="1">
      <alignment vertical="center"/>
      <protection hidden="1"/>
    </xf>
    <xf numFmtId="0" fontId="5" fillId="7" borderId="25" xfId="2" applyFont="1" applyFill="1" applyBorder="1" applyAlignment="1" applyProtection="1">
      <alignment horizontal="center" vertical="center"/>
      <protection hidden="1"/>
    </xf>
    <xf numFmtId="4" fontId="5" fillId="0" borderId="0" xfId="2" applyNumberFormat="1" applyFont="1" applyAlignment="1" applyProtection="1">
      <alignment vertical="center"/>
      <protection hidden="1"/>
    </xf>
    <xf numFmtId="0" fontId="15" fillId="9" borderId="26" xfId="0" applyFont="1" applyFill="1" applyBorder="1" applyAlignment="1" applyProtection="1">
      <alignment horizontal="center" vertical="center" wrapText="1"/>
      <protection hidden="1"/>
    </xf>
    <xf numFmtId="0" fontId="15" fillId="9" borderId="27" xfId="0" applyFont="1" applyFill="1" applyBorder="1" applyAlignment="1" applyProtection="1">
      <alignment horizontal="center" vertical="center" wrapText="1"/>
      <protection hidden="1"/>
    </xf>
    <xf numFmtId="0" fontId="15" fillId="9" borderId="28" xfId="0" applyFont="1" applyFill="1" applyBorder="1" applyAlignment="1" applyProtection="1">
      <alignment horizontal="center" vertical="center" wrapText="1"/>
      <protection hidden="1"/>
    </xf>
    <xf numFmtId="0" fontId="15" fillId="9" borderId="29" xfId="2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quotePrefix="1" applyFont="1" applyAlignment="1" applyProtection="1">
      <alignment horizontal="center" vertical="center" wrapText="1"/>
      <protection hidden="1"/>
    </xf>
    <xf numFmtId="0" fontId="4" fillId="0" borderId="0" xfId="2" applyAlignment="1" applyProtection="1">
      <alignment vertical="center" wrapText="1"/>
      <protection hidden="1"/>
    </xf>
    <xf numFmtId="3" fontId="4" fillId="0" borderId="5" xfId="2" applyNumberFormat="1" applyBorder="1" applyAlignment="1" applyProtection="1">
      <alignment horizontal="center" vertical="center"/>
      <protection locked="0"/>
    </xf>
    <xf numFmtId="4" fontId="4" fillId="0" borderId="30" xfId="2" applyNumberFormat="1" applyBorder="1" applyAlignment="1" applyProtection="1">
      <alignment horizontal="center" vertical="center"/>
      <protection hidden="1"/>
    </xf>
    <xf numFmtId="4" fontId="4" fillId="0" borderId="27" xfId="2" applyNumberFormat="1" applyBorder="1" applyAlignment="1" applyProtection="1">
      <alignment vertical="center"/>
      <protection hidden="1"/>
    </xf>
    <xf numFmtId="9" fontId="4" fillId="0" borderId="31" xfId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14" fontId="3" fillId="0" borderId="0" xfId="0" applyNumberFormat="1" applyFont="1" applyAlignment="1" applyProtection="1">
      <alignment horizontal="center" vertical="center"/>
      <protection hidden="1"/>
    </xf>
    <xf numFmtId="4" fontId="3" fillId="0" borderId="0" xfId="0" applyNumberFormat="1" applyFont="1" applyAlignment="1" applyProtection="1">
      <alignment horizontal="center" vertical="center"/>
      <protection hidden="1"/>
    </xf>
    <xf numFmtId="4" fontId="4" fillId="0" borderId="32" xfId="2" applyNumberFormat="1" applyBorder="1" applyAlignment="1" applyProtection="1">
      <alignment vertical="center"/>
      <protection hidden="1"/>
    </xf>
    <xf numFmtId="4" fontId="4" fillId="0" borderId="33" xfId="2" applyNumberFormat="1" applyBorder="1" applyAlignment="1" applyProtection="1">
      <alignment vertical="center"/>
      <protection hidden="1"/>
    </xf>
    <xf numFmtId="9" fontId="4" fillId="0" borderId="34" xfId="1" applyFont="1" applyFill="1" applyBorder="1" applyAlignment="1" applyProtection="1">
      <alignment horizontal="center" vertical="center"/>
      <protection hidden="1"/>
    </xf>
    <xf numFmtId="4" fontId="4" fillId="0" borderId="35" xfId="2" applyNumberFormat="1" applyBorder="1" applyAlignment="1" applyProtection="1">
      <alignment horizontal="center" vertical="center"/>
      <protection hidden="1"/>
    </xf>
    <xf numFmtId="4" fontId="12" fillId="0" borderId="0" xfId="2" applyNumberFormat="1" applyFont="1" applyAlignment="1" applyProtection="1">
      <alignment vertical="center"/>
      <protection hidden="1"/>
    </xf>
  </cellXfs>
  <cellStyles count="3">
    <cellStyle name="Normal" xfId="0" builtinId="0"/>
    <cellStyle name="Normal 11" xfId="2" xr:uid="{5D777854-AE60-49B5-806D-27A3DDE4CFA5}"/>
    <cellStyle name="Pourcentage" xfId="1" builtinId="5"/>
  </cellStyles>
  <dxfs count="52">
    <dxf>
      <numFmt numFmtId="4" formatCode="#,##0.00"/>
      <alignment horizontal="general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/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center" textRotation="0" wrapText="0" indent="0" justifyLastLine="0" shrinkToFit="0" readingOrder="0"/>
      <border diagonalUp="0" diagonalDown="0" outline="0">
        <left style="medium">
          <color rgb="FF0000FF"/>
        </left>
        <right style="hair">
          <color rgb="FF00206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wrapText="0" indent="0" justifyLastLine="0" shrinkToFit="0" readingOrder="0"/>
      <border diagonalUp="0" diagonalDown="0" outline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center" vertical="center" textRotation="0" wrapText="0" indent="0" justifyLastLine="0" shrinkToFit="0" readingOrder="0"/>
      <border diagonalUp="0" diagonalDown="0" outline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protection locked="1" hidden="1"/>
    </dxf>
    <dxf>
      <alignment horizontal="general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Continuous" vertical="center" textRotation="0" wrapText="1" indent="0" justifyLastLine="0" shrinkToFit="0" readingOrder="0"/>
      <protection locked="1" hidden="1"/>
    </dxf>
    <dxf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theme="0"/>
        </left>
        <right style="thin">
          <color auto="1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4" formatCode="#,##0.00"/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numFmt numFmtId="3" formatCode="#,##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/>
      </border>
      <protection locked="1" hidden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FF"/>
        </left>
        <right style="medium">
          <color rgb="FF0000FF"/>
        </right>
        <top style="medium">
          <color rgb="FF0000FF"/>
        </top>
        <bottom style="medium">
          <color rgb="FF0000FF"/>
        </bottom>
        <vertical style="medium">
          <color rgb="FF0000FF"/>
        </vertical>
        <horizontal style="medium">
          <color rgb="FF0000FF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double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90">
          <stop position="0">
            <color theme="0"/>
          </stop>
          <stop position="0.5">
            <color rgb="FFC5D9F0"/>
          </stop>
          <stop position="1">
            <color theme="0"/>
          </stop>
        </gradientFill>
      </fill>
      <border>
        <top style="hair">
          <color rgb="FF002060"/>
        </top>
        <bottom style="hair">
          <color rgb="FF002060"/>
        </bottom>
        <horizontal style="hair">
          <color rgb="FF002060"/>
        </horizontal>
      </border>
    </dxf>
    <dxf>
      <font>
        <b/>
        <i val="0"/>
        <color theme="0"/>
      </font>
      <fill>
        <patternFill>
          <bgColor rgb="FF002060"/>
        </patternFill>
      </fill>
      <border>
        <vertical style="thin">
          <color theme="0"/>
        </vertical>
      </border>
    </dxf>
  </dxfs>
  <tableStyles count="1" defaultTableStyle="TableStyleMedium2" defaultPivotStyle="PivotStyleLight16">
    <tableStyle name="Marin" pivot="0" count="2" xr9:uid="{9BBED8FA-D20D-4FA9-8A9C-DFDC1C0D82A7}">
      <tableStyleElement type="headerRow" dxfId="51"/>
      <tableStyleElement type="secondRowStripe" dxfId="5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2142</xdr:colOff>
      <xdr:row>0</xdr:row>
      <xdr:rowOff>7116</xdr:rowOff>
    </xdr:from>
    <xdr:to>
      <xdr:col>12</xdr:col>
      <xdr:colOff>228609</xdr:colOff>
      <xdr:row>0</xdr:row>
      <xdr:rowOff>313275</xdr:rowOff>
    </xdr:to>
    <xdr:sp macro="" textlink="">
      <xdr:nvSpPr>
        <xdr:cNvPr id="2" name="Nav_Bar">
          <a:extLst>
            <a:ext uri="{FF2B5EF4-FFF2-40B4-BE49-F238E27FC236}">
              <a16:creationId xmlns:a16="http://schemas.microsoft.com/office/drawing/2014/main" id="{86A367CA-CCDF-434D-B81D-34D75912F1DC}"/>
            </a:ext>
          </a:extLst>
        </xdr:cNvPr>
        <xdr:cNvSpPr/>
      </xdr:nvSpPr>
      <xdr:spPr>
        <a:xfrm>
          <a:off x="2142" y="7116"/>
          <a:ext cx="13656717" cy="306159"/>
        </a:xfrm>
        <a:prstGeom prst="rect">
          <a:avLst/>
        </a:prstGeom>
        <a:solidFill>
          <a:srgbClr val="03254C"/>
        </a:solidFill>
        <a:ln>
          <a:solidFill>
            <a:srgbClr val="03254C"/>
          </a:solidFill>
        </a:ln>
        <a:effectLst>
          <a:outerShdw blurRad="114300" sx="108000" sy="108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19050</xdr:colOff>
      <xdr:row>0</xdr:row>
      <xdr:rowOff>23298</xdr:rowOff>
    </xdr:from>
    <xdr:to>
      <xdr:col>6</xdr:col>
      <xdr:colOff>3169</xdr:colOff>
      <xdr:row>0</xdr:row>
      <xdr:rowOff>306663</xdr:rowOff>
    </xdr:to>
    <xdr:grpSp>
      <xdr:nvGrpSpPr>
        <xdr:cNvPr id="3" name="Grp_Btn">
          <a:extLst>
            <a:ext uri="{FF2B5EF4-FFF2-40B4-BE49-F238E27FC236}">
              <a16:creationId xmlns:a16="http://schemas.microsoft.com/office/drawing/2014/main" id="{8A5EDD4D-9628-4C3F-B2F2-50883F3FC538}"/>
            </a:ext>
          </a:extLst>
        </xdr:cNvPr>
        <xdr:cNvGrpSpPr/>
      </xdr:nvGrpSpPr>
      <xdr:grpSpPr>
        <a:xfrm>
          <a:off x="19050" y="23298"/>
          <a:ext cx="7766044" cy="283365"/>
          <a:chOff x="38100" y="23298"/>
          <a:chExt cx="7766044" cy="283365"/>
        </a:xfrm>
      </xdr:grpSpPr>
      <xdr:sp macro="" textlink="">
        <xdr:nvSpPr>
          <xdr:cNvPr id="4" name="Btn_CréerUnArticle">
            <a:extLst>
              <a:ext uri="{FF2B5EF4-FFF2-40B4-BE49-F238E27FC236}">
                <a16:creationId xmlns:a16="http://schemas.microsoft.com/office/drawing/2014/main" id="{1BABF663-1E03-6864-5005-E7DEBF18508B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SpPr/>
        </xdr:nvSpPr>
        <xdr:spPr>
          <a:xfrm>
            <a:off x="867290" y="23298"/>
            <a:ext cx="1412742" cy="283365"/>
          </a:xfrm>
          <a:prstGeom prst="rect">
            <a:avLst/>
          </a:prstGeom>
          <a:gradFill>
            <a:gsLst>
              <a:gs pos="0">
                <a:srgbClr val="03254C"/>
              </a:gs>
              <a:gs pos="75000">
                <a:srgbClr val="04366C"/>
              </a:gs>
              <a:gs pos="88000">
                <a:srgbClr val="04366C"/>
              </a:gs>
              <a:gs pos="100000">
                <a:srgbClr val="04366C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350" b="0">
                <a:latin typeface="Bahnschrift" panose="020B0502040204020203" pitchFamily="34" charset="0"/>
              </a:rPr>
              <a:t>Créer</a:t>
            </a:r>
            <a:r>
              <a:rPr lang="fr-FR" sz="1350" b="0" baseline="0">
                <a:latin typeface="Bahnschrift" panose="020B0502040204020203" pitchFamily="34" charset="0"/>
              </a:rPr>
              <a:t> un Article</a:t>
            </a:r>
            <a:endParaRPr lang="fr-FR" sz="1350" b="0">
              <a:latin typeface="Bahnschrift" panose="020B0502040204020203" pitchFamily="34" charset="0"/>
            </a:endParaRPr>
          </a:p>
        </xdr:txBody>
      </xdr:sp>
      <xdr:sp macro="[0]!ChoixArticle" textlink="">
        <xdr:nvSpPr>
          <xdr:cNvPr id="5" name="Btn_ChoixArticle">
            <a:extLst>
              <a:ext uri="{FF2B5EF4-FFF2-40B4-BE49-F238E27FC236}">
                <a16:creationId xmlns:a16="http://schemas.microsoft.com/office/drawing/2014/main" id="{CD574F57-CCAB-6AB1-554C-CB193FE36995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SpPr/>
        </xdr:nvSpPr>
        <xdr:spPr>
          <a:xfrm>
            <a:off x="2309635" y="23298"/>
            <a:ext cx="1214612" cy="283365"/>
          </a:xfrm>
          <a:prstGeom prst="rect">
            <a:avLst/>
          </a:prstGeom>
          <a:gradFill>
            <a:gsLst>
              <a:gs pos="0">
                <a:srgbClr val="03254C"/>
              </a:gs>
              <a:gs pos="75000">
                <a:srgbClr val="04366C"/>
              </a:gs>
              <a:gs pos="88000">
                <a:srgbClr val="04366C"/>
              </a:gs>
              <a:gs pos="100000">
                <a:srgbClr val="04366C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350" b="0">
                <a:latin typeface="Bahnschrift" panose="020B0502040204020203" pitchFamily="34" charset="0"/>
              </a:rPr>
              <a:t>Choix Article</a:t>
            </a:r>
          </a:p>
        </xdr:txBody>
      </xdr:sp>
      <xdr:sp macro="" textlink="">
        <xdr:nvSpPr>
          <xdr:cNvPr id="6" name="Btn_JournalDesStocks">
            <a:extLst>
              <a:ext uri="{FF2B5EF4-FFF2-40B4-BE49-F238E27FC236}">
                <a16:creationId xmlns:a16="http://schemas.microsoft.com/office/drawing/2014/main" id="{4E230930-69A0-287A-AA23-5D86D263BE8D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SpPr/>
        </xdr:nvSpPr>
        <xdr:spPr>
          <a:xfrm>
            <a:off x="3554295" y="23298"/>
            <a:ext cx="1679225" cy="283365"/>
          </a:xfrm>
          <a:prstGeom prst="rect">
            <a:avLst/>
          </a:prstGeom>
          <a:gradFill>
            <a:gsLst>
              <a:gs pos="0">
                <a:srgbClr val="03254C"/>
              </a:gs>
              <a:gs pos="75000">
                <a:srgbClr val="04366C"/>
              </a:gs>
              <a:gs pos="88000">
                <a:srgbClr val="04366C"/>
              </a:gs>
              <a:gs pos="100000">
                <a:srgbClr val="04366C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350" b="0">
                <a:latin typeface="Bahnschrift" panose="020B0502040204020203" pitchFamily="34" charset="0"/>
              </a:rPr>
              <a:t>Journal des Stocks</a:t>
            </a:r>
          </a:p>
        </xdr:txBody>
      </xdr:sp>
      <xdr:sp macro="" textlink="">
        <xdr:nvSpPr>
          <xdr:cNvPr id="7" name="Btn_MémImportation">
            <a:extLst>
              <a:ext uri="{FF2B5EF4-FFF2-40B4-BE49-F238E27FC236}">
                <a16:creationId xmlns:a16="http://schemas.microsoft.com/office/drawing/2014/main" id="{6C57E3B1-463F-70C9-7A95-92A5EE88F173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SpPr/>
        </xdr:nvSpPr>
        <xdr:spPr>
          <a:xfrm>
            <a:off x="5255723" y="23298"/>
            <a:ext cx="1734200" cy="283365"/>
          </a:xfrm>
          <a:prstGeom prst="rect">
            <a:avLst/>
          </a:prstGeom>
          <a:gradFill>
            <a:gsLst>
              <a:gs pos="0">
                <a:srgbClr val="03254C"/>
              </a:gs>
              <a:gs pos="75000">
                <a:srgbClr val="04366C"/>
              </a:gs>
              <a:gs pos="88000">
                <a:srgbClr val="04366C"/>
              </a:gs>
              <a:gs pos="100000">
                <a:srgbClr val="04366C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350" b="0">
                <a:latin typeface="Bahnschrift" panose="020B0502040204020203" pitchFamily="34" charset="0"/>
              </a:rPr>
              <a:t>Mém Importation</a:t>
            </a:r>
          </a:p>
        </xdr:txBody>
      </xdr:sp>
      <xdr:sp macro="" textlink="">
        <xdr:nvSpPr>
          <xdr:cNvPr id="8" name="Btn_Articles">
            <a:extLst>
              <a:ext uri="{FF2B5EF4-FFF2-40B4-BE49-F238E27FC236}">
                <a16:creationId xmlns:a16="http://schemas.microsoft.com/office/drawing/2014/main" id="{FDEBF34F-442B-20F7-9CA2-97F6FD0DBAC1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SpPr/>
        </xdr:nvSpPr>
        <xdr:spPr>
          <a:xfrm>
            <a:off x="7021639" y="23298"/>
            <a:ext cx="782505" cy="283365"/>
          </a:xfrm>
          <a:prstGeom prst="rect">
            <a:avLst/>
          </a:prstGeom>
          <a:gradFill>
            <a:gsLst>
              <a:gs pos="0">
                <a:srgbClr val="03254C"/>
              </a:gs>
              <a:gs pos="75000">
                <a:srgbClr val="04366C"/>
              </a:gs>
              <a:gs pos="88000">
                <a:srgbClr val="04366C"/>
              </a:gs>
              <a:gs pos="100000">
                <a:srgbClr val="04366C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1350" b="0">
                <a:latin typeface="Bahnschrift" panose="020B0502040204020203" pitchFamily="34" charset="0"/>
              </a:rPr>
              <a:t>Articles</a:t>
            </a:r>
          </a:p>
        </xdr:txBody>
      </xdr:sp>
      <xdr:pic>
        <xdr:nvPicPr>
          <xdr:cNvPr id="9" name="Btn_Menu">
            <a:extLst>
              <a:ext uri="{FF2B5EF4-FFF2-40B4-BE49-F238E27FC236}">
                <a16:creationId xmlns:a16="http://schemas.microsoft.com/office/drawing/2014/main" id="{9D9DE27B-3A3B-C850-80FA-D53D5D3BA0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31444"/>
            <a:ext cx="332981" cy="266700"/>
          </a:xfrm>
          <a:prstGeom prst="rect">
            <a:avLst/>
          </a:prstGeom>
        </xdr:spPr>
      </xdr:pic>
      <xdr:pic>
        <xdr:nvPicPr>
          <xdr:cNvPr id="10" name="Btn_Enregistrer">
            <a:extLst>
              <a:ext uri="{FF2B5EF4-FFF2-40B4-BE49-F238E27FC236}">
                <a16:creationId xmlns:a16="http://schemas.microsoft.com/office/drawing/2014/main" id="{1730573A-18E7-3652-1611-FC1F2FFD8F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5831" y="40969"/>
            <a:ext cx="278501" cy="257174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MGA%20STOCK/BMGA%20STOCKS%202022/BMGA%20Commerciale%202022%20V%2023%20jui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 ORG"/>
      <sheetName val="Para Gen"/>
      <sheetName val="Recu de caisse"/>
      <sheetName val="Stock initial"/>
      <sheetName val="Mem_Importations"/>
      <sheetName val="Importation"/>
      <sheetName val="F_Achats"/>
      <sheetName val="facture"/>
      <sheetName val="Verification Mem Jour"/>
      <sheetName val="Etat"/>
      <sheetName val="Bon de livraison"/>
      <sheetName val="Extraction BL"/>
      <sheetName val="Articles"/>
      <sheetName val="Mouvements des stocks"/>
      <sheetName val="Memoire_FVentes"/>
      <sheetName val="Extraction Facture"/>
      <sheetName val="Proformat"/>
      <sheetName val="Extraction Proforma"/>
      <sheetName val="Clients"/>
      <sheetName val="Balance des stocks"/>
      <sheetName val="Recherches Multi Critères"/>
      <sheetName val="Fiche Article"/>
      <sheetName val="T_MP_Capacité"/>
      <sheetName val="Mat Prem (2)"/>
      <sheetName val="Menu"/>
      <sheetName val="Création Produit"/>
      <sheetName val="Feuil1"/>
      <sheetName val="Feuil2"/>
      <sheetName val="Facture_P"/>
      <sheetName val="Fiche Produit"/>
      <sheetName val="Jrn Ventes"/>
      <sheetName val="T_Pro_Capacité"/>
      <sheetName val="Produits"/>
      <sheetName val="Fiche MP"/>
      <sheetName val="Bon de Transfert"/>
      <sheetName val="Memoir des BT"/>
      <sheetName val="Capacite"/>
      <sheetName val="Composition"/>
      <sheetName val="Cession_MP"/>
      <sheetName val="Mat Prem"/>
      <sheetName val="Fiche Client"/>
      <sheetName val="Creances"/>
      <sheetName val="Fiche Fournisseur"/>
      <sheetName val="Fournisseurs"/>
      <sheetName val="Mouvements Stocks Proforma"/>
      <sheetName val="Detail_BonL"/>
      <sheetName val="STATISTIQUES"/>
      <sheetName val="Memoire_Achats"/>
      <sheetName val="Memoire Proforma"/>
      <sheetName val="Memoire_BonLiv"/>
      <sheetName val="Etat 104 P d Garde"/>
      <sheetName val="104 intercalaire"/>
      <sheetName val="CD Etat 104"/>
      <sheetName val="Transfert Pccompta"/>
    </sheetNames>
    <sheetDataSet>
      <sheetData sheetId="0">
        <row r="1">
          <cell r="B1" t="str">
            <v xml:space="preserve">  EURL ASSINAR   </v>
          </cell>
        </row>
      </sheetData>
      <sheetData sheetId="1"/>
      <sheetData sheetId="2" refreshError="1"/>
      <sheetData sheetId="3"/>
      <sheetData sheetId="4" refreshError="1"/>
      <sheetData sheetId="5"/>
      <sheetData sheetId="6">
        <row r="17">
          <cell r="N17">
            <v>1750</v>
          </cell>
        </row>
      </sheetData>
      <sheetData sheetId="7">
        <row r="3">
          <cell r="H3">
            <v>2</v>
          </cell>
        </row>
      </sheetData>
      <sheetData sheetId="8" refreshError="1"/>
      <sheetData sheetId="9">
        <row r="16">
          <cell r="V16">
            <v>0</v>
          </cell>
        </row>
      </sheetData>
      <sheetData sheetId="10"/>
      <sheetData sheetId="11">
        <row r="18">
          <cell r="J18">
            <v>0</v>
          </cell>
        </row>
      </sheetData>
      <sheetData sheetId="12"/>
      <sheetData sheetId="13"/>
      <sheetData sheetId="14"/>
      <sheetData sheetId="15">
        <row r="19">
          <cell r="J19">
            <v>7</v>
          </cell>
        </row>
      </sheetData>
      <sheetData sheetId="16"/>
      <sheetData sheetId="17">
        <row r="18">
          <cell r="J18">
            <v>0</v>
          </cell>
        </row>
      </sheetData>
      <sheetData sheetId="18"/>
      <sheetData sheetId="19"/>
      <sheetData sheetId="20" refreshError="1"/>
      <sheetData sheetId="21">
        <row r="4">
          <cell r="E4" t="str">
            <v>E L 19</v>
          </cell>
        </row>
      </sheetData>
      <sheetData sheetId="22" refreshError="1"/>
      <sheetData sheetId="23" refreshError="1"/>
      <sheetData sheetId="24" refreshError="1"/>
      <sheetData sheetId="25">
        <row r="5">
          <cell r="F5" t="str">
            <v>P001</v>
          </cell>
        </row>
      </sheetData>
      <sheetData sheetId="26" refreshError="1"/>
      <sheetData sheetId="27" refreshError="1"/>
      <sheetData sheetId="28">
        <row r="2">
          <cell r="H2">
            <v>386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>
        <row r="15">
          <cell r="S15" t="e">
            <v>#VALUE!</v>
          </cell>
        </row>
      </sheetData>
      <sheetData sheetId="39" refreshError="1"/>
      <sheetData sheetId="40" refreshError="1"/>
      <sheetData sheetId="41"/>
      <sheetData sheetId="42" refreshError="1"/>
      <sheetData sheetId="43"/>
      <sheetData sheetId="44" refreshError="1"/>
      <sheetData sheetId="45"/>
      <sheetData sheetId="46" refreshError="1"/>
      <sheetData sheetId="47">
        <row r="3">
          <cell r="R3" t="str">
            <v/>
          </cell>
        </row>
      </sheetData>
      <sheetData sheetId="48"/>
      <sheetData sheetId="49"/>
      <sheetData sheetId="50" refreshError="1"/>
      <sheetData sheetId="51" refreshError="1"/>
      <sheetData sheetId="52">
        <row r="3">
          <cell r="A3" t="str">
            <v>N°</v>
          </cell>
        </row>
      </sheetData>
      <sheetData sheetId="5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CB2F6D-B57B-44E6-AAF2-8FF00A0A3F48}" name="T_Importation" displayName="T_Importation" ref="A17:L36" totalsRowShown="0" headerRowDxfId="47" dataDxfId="46" headerRowBorderDxfId="44" tableBorderDxfId="45" totalsRowBorderDxfId="43" dataCellStyle="Normal 11">
  <autoFilter ref="A17:L36" xr:uid="{00000000-0009-0000-0100-00001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6E323DDE-3393-4977-BCE2-5CE05F123C4D}" name="REF" dataDxfId="41" totalsRowDxfId="42" dataCellStyle="Normal 11"/>
    <tableColumn id="2" xr3:uid="{70C0C87F-35AE-418C-8749-8385DAF7D333}" name="DESIGNATION" dataDxfId="39" totalsRowDxfId="40" dataCellStyle="Normal 11"/>
    <tableColumn id="3" xr3:uid="{AD9CB3B4-E314-4FAE-B934-075808C67A77}" name="Qté" dataDxfId="37" totalsRowDxfId="38" dataCellStyle="Normal 11"/>
    <tableColumn id="4" xr3:uid="{E2BF9EED-DC28-41F9-9041-3B2E422148F7}" name="PU en devises" dataDxfId="35" totalsRowDxfId="36" dataCellStyle="Normal 11"/>
    <tableColumn id="5" xr3:uid="{50F31485-800F-4573-A309-13A4E31B5982}" name="Unité" dataDxfId="33" totalsRowDxfId="34" dataCellStyle="Normal 11"/>
    <tableColumn id="6" xr3:uid="{1CCFD1F8-EDAB-4E9A-B40E-E40E0495FC26}" name="Montant Marchandise en Devises" dataDxfId="31" totalsRowDxfId="32" dataCellStyle="Normal 11">
      <calculatedColumnFormula>IF(T_Importation[[#This Row],[REF]]="","",SUM(T_Importation[[#This Row],[Qté]]*T_Importation[[#This Row],[PU en devises]]))</calculatedColumnFormula>
    </tableColumn>
    <tableColumn id="7" xr3:uid="{7D3DD830-EC5E-46BE-BC3F-C9DB88853499}" name="Quotte Part Fret" dataDxfId="29" totalsRowDxfId="30" dataCellStyle="Normal 11">
      <calculatedColumnFormula>IFERROR(IF(T_Importation[[#This Row],[REF]]="","",+F18*$C$11/($C$12-$C$11)),"")</calculatedColumnFormula>
    </tableColumn>
    <tableColumn id="8" xr3:uid="{32724E24-E891-4DBA-917D-F1069DA3F714}" name="Montant total de cout  en Devises" dataDxfId="27" totalsRowDxfId="28" dataCellStyle="Normal 11">
      <calculatedColumnFormula>IF(T_Importation[[#This Row],[REF]]="","",SUM(F18:G18))</calculatedColumnFormula>
    </tableColumn>
    <tableColumn id="9" xr3:uid="{437C0868-083D-4C43-8913-48DA68F6CFF3}" name="Prix Unitaire de revient en Devises" dataDxfId="25" totalsRowDxfId="26" dataCellStyle="Normal 11">
      <calculatedColumnFormula>IFERROR(IF(T_Importation[[#This Row],[REF]]="","",ROUNDDOWN(SUM(H18/C18),2)),0)</calculatedColumnFormula>
    </tableColumn>
    <tableColumn id="10" xr3:uid="{5DD5AA49-3C5B-480B-B01C-A938002AB5E4}" name="Montant total Art en DA" dataDxfId="23" totalsRowDxfId="24" dataCellStyle="Normal 11">
      <calculatedColumnFormula>IF(T_Importation[[#This Row],[Montant total de cout  en Devises]]="","",SUM(K$2*T_Importation[[#This Row],[Montant total de cout  en Devises]]/$C$12))</calculatedColumnFormula>
    </tableColumn>
    <tableColumn id="11" xr3:uid="{265A765D-FE0B-4E69-9C0C-0A9D84530B2A}" name="Prix Unitaire de revient en Dinar" dataDxfId="21" totalsRowDxfId="22" dataCellStyle="Normal 11">
      <calculatedColumnFormula>IFERROR(IF(T_Importation[[#This Row],[REF]]="","",ROUNDDOWN((T_Importation[[#This Row],[Montant total Art en DA]]/T_Importation[[#This Row],[Qté]]),2)),0)</calculatedColumnFormula>
    </tableColumn>
    <tableColumn id="12" xr3:uid="{912D14C5-DAC0-40DD-98D4-6E8672DDD258}" name="Tx Tva" dataDxfId="19" totalsRowDxfId="20" dataCellStyle="Pourcentage"/>
  </tableColumns>
  <tableStyleInfo name="Mari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631D11-CC51-406B-979B-6683FA85AB0F}" name="T_Importation_Cout" displayName="T_Importation_Cout" ref="D3:K13" headerRowDxfId="18" dataDxfId="17" totalsRowDxfId="16" headerRowCellStyle="Normal 11" dataCellStyle="Normal 11">
  <autoFilter ref="D3:K13" xr:uid="{00000000-0009-0000-0100-00002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6392525-2A12-4E43-B5F9-7A59C8A4A5A5}" name="N° Doc" totalsRowLabel="Total" dataDxfId="14" totalsRowDxfId="15" dataCellStyle="Normal 11"/>
    <tableColumn id="8" xr3:uid="{FD36D192-7DAF-4CEC-A892-6138325CC658}" name="Date Doc" dataDxfId="12" totalsRowDxfId="13" dataCellStyle="Normal 11"/>
    <tableColumn id="2" xr3:uid="{1372E057-D410-44AC-BA37-66EBA3D4DDDE}" name="Libelle" dataDxfId="10" totalsRowDxfId="11" dataCellStyle="Normal 11"/>
    <tableColumn id="3" xr3:uid="{9FB456A5-8FD0-4B7D-BD0E-7FCD6C02E9C4}" name="TTC" dataDxfId="8" totalsRowDxfId="9" dataCellStyle="Normal 11"/>
    <tableColumn id="9" xr3:uid="{31D8909B-57F7-4FD8-B149-9C2CFD520D58}" name="Honoraires" dataDxfId="6" totalsRowDxfId="7" dataCellStyle="Normal 11"/>
    <tableColumn id="5" xr3:uid="{9649FCA4-45CC-4DE4-8356-1ABE2FB2AF6D}" name="Taxes" dataDxfId="4" totalsRowDxfId="5" dataCellStyle="Normal 11"/>
    <tableColumn id="6" xr3:uid="{EB4E5E5E-566B-42C5-84CB-6297AE7B7D10}" name="Tva" dataDxfId="2" totalsRowDxfId="3" dataCellStyle="Normal 11"/>
    <tableColumn id="7" xr3:uid="{E0E2D871-3F42-4134-A40A-80CE4B9F6CA7}" name="March 380" totalsRowFunction="custom" dataDxfId="0" totalsRowDxfId="1" dataCellStyle="Normal 11">
      <calculatedColumnFormula>SUM(T_Importation_Cout[[#This Row],[TTC]]-SUM((T_Importation_Cout[[#This Row],[Honoraires]]+T_Importation_Cout[[#This Row],[Taxes]]+T_Importation_Cout[[#This Row],[Tva]])))</calculatedColumnFormula>
      <totalsRowFormula>SUM(T_Importation[Montant total Art en DA])</totalsRowFormula>
    </tableColumn>
  </tableColumns>
  <tableStyleInfo name="Marin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88E2-134D-4893-997A-B1BCB77E1768}">
  <sheetPr codeName="Feuil16">
    <tabColor theme="3" tint="-0.499984740745262"/>
    <pageSetUpPr fitToPage="1"/>
  </sheetPr>
  <dimension ref="A1:BY36"/>
  <sheetViews>
    <sheetView showGridLines="0" tabSelected="1" topLeftCell="B1" zoomScaleNormal="100" workbookViewId="0">
      <pane ySplit="1" topLeftCell="A8" activePane="bottomLeft" state="frozen"/>
      <selection pane="bottomLeft" activeCell="N1" sqref="N1:AL1048576"/>
    </sheetView>
  </sheetViews>
  <sheetFormatPr baseColWidth="10" defaultColWidth="11.42578125" defaultRowHeight="12.75" x14ac:dyDescent="0.25"/>
  <cols>
    <col min="1" max="1" width="13.42578125" style="1" customWidth="1"/>
    <col min="2" max="2" width="21.42578125" style="1" customWidth="1"/>
    <col min="3" max="3" width="17.28515625" style="1" customWidth="1"/>
    <col min="4" max="4" width="17.5703125" style="1" customWidth="1"/>
    <col min="5" max="5" width="20.28515625" style="1" customWidth="1"/>
    <col min="6" max="6" width="26.7109375" style="2" bestFit="1" customWidth="1"/>
    <col min="7" max="7" width="19.140625" style="2" bestFit="1" customWidth="1"/>
    <col min="8" max="8" width="14.85546875" style="1" customWidth="1"/>
    <col min="9" max="9" width="14.28515625" style="1" customWidth="1"/>
    <col min="10" max="10" width="13.85546875" style="1" customWidth="1"/>
    <col min="11" max="11" width="17" style="1" customWidth="1"/>
    <col min="12" max="12" width="5.5703125" style="3" customWidth="1"/>
    <col min="13" max="13" width="4.28515625" style="1" customWidth="1"/>
    <col min="14" max="14" width="10.7109375" style="1" customWidth="1"/>
    <col min="15" max="15" width="12.42578125" style="1" customWidth="1"/>
    <col min="16" max="16" width="4.28515625" style="1" customWidth="1"/>
    <col min="17" max="17" width="16.5703125" style="1" hidden="1" customWidth="1"/>
    <col min="18" max="18" width="14" style="1" hidden="1" customWidth="1"/>
    <col min="19" max="19" width="4.28515625" style="1" customWidth="1"/>
    <col min="20" max="20" width="4.28515625" style="2" customWidth="1"/>
    <col min="21" max="21" width="2.7109375" style="1" bestFit="1" customWidth="1"/>
    <col min="22" max="22" width="7.42578125" style="4" bestFit="1" customWidth="1"/>
    <col min="23" max="24" width="11.5703125" style="4" bestFit="1" customWidth="1"/>
    <col min="25" max="25" width="16.7109375" style="4" bestFit="1" customWidth="1"/>
    <col min="26" max="26" width="13" style="4" bestFit="1" customWidth="1"/>
    <col min="27" max="27" width="16.7109375" style="4" bestFit="1" customWidth="1"/>
    <col min="28" max="28" width="12.5703125" style="4" bestFit="1" customWidth="1"/>
    <col min="29" max="29" width="16.7109375" style="4" bestFit="1" customWidth="1"/>
    <col min="30" max="32" width="12.140625" style="4" bestFit="1" customWidth="1"/>
    <col min="33" max="77" width="11.42578125" style="4"/>
    <col min="78" max="16384" width="11.42578125" style="1"/>
  </cols>
  <sheetData>
    <row r="1" spans="1:77" ht="25.5" customHeight="1" x14ac:dyDescent="0.25"/>
    <row r="2" spans="1:77" s="10" customFormat="1" ht="30" customHeight="1" x14ac:dyDescent="0.25">
      <c r="A2" s="5"/>
      <c r="B2" s="6"/>
      <c r="C2" s="6"/>
      <c r="D2" s="6"/>
      <c r="E2" s="6"/>
      <c r="F2" s="7" t="s">
        <v>41</v>
      </c>
      <c r="G2" s="8">
        <f>SUM(T_Importation_Cout[TTC])</f>
        <v>0</v>
      </c>
      <c r="H2" s="8">
        <f>SUM(T_Importation_Cout[Honoraires])</f>
        <v>0</v>
      </c>
      <c r="I2" s="8">
        <f>SUM(T_Importation_Cout[Taxes])</f>
        <v>0</v>
      </c>
      <c r="J2" s="8">
        <f>SUM(T_Importation_Cout[Tva])</f>
        <v>0</v>
      </c>
      <c r="K2" s="8">
        <f>SUM(T_Importation_Cout[March 380])</f>
        <v>0</v>
      </c>
      <c r="L2" s="9"/>
      <c r="T2" s="11"/>
      <c r="V2" s="12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</row>
    <row r="3" spans="1:77" s="21" customFormat="1" ht="21" customHeight="1" thickBot="1" x14ac:dyDescent="0.3">
      <c r="A3" s="15" t="s">
        <v>0</v>
      </c>
      <c r="B3" s="15" t="s">
        <v>1</v>
      </c>
      <c r="C3" s="16" t="s">
        <v>2</v>
      </c>
      <c r="D3" s="17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 t="s">
        <v>10</v>
      </c>
      <c r="Q3" s="22"/>
      <c r="U3" s="23"/>
      <c r="V3" s="24"/>
      <c r="W3" s="25"/>
      <c r="X3" s="26"/>
      <c r="Y3" s="27"/>
      <c r="Z3" s="27"/>
      <c r="AA3" s="27"/>
      <c r="AB3" s="28"/>
      <c r="AC3" s="27"/>
      <c r="AD3" s="28"/>
      <c r="AE3" s="28"/>
      <c r="AF3" s="28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</row>
    <row r="4" spans="1:77" ht="15.95" customHeight="1" thickBot="1" x14ac:dyDescent="0.3">
      <c r="A4" s="30"/>
      <c r="B4" s="31"/>
      <c r="C4" s="30"/>
      <c r="D4" s="32"/>
      <c r="E4" s="32"/>
      <c r="F4" s="33" t="s">
        <v>11</v>
      </c>
      <c r="G4" s="34"/>
      <c r="H4" s="34"/>
      <c r="I4" s="34"/>
      <c r="J4" s="34"/>
      <c r="K4" s="35">
        <f>SUM(T_Importation_Cout[[#This Row],[TTC]]-SUM((T_Importation_Cout[[#This Row],[Honoraires]]+T_Importation_Cout[[#This Row],[Taxes]]+T_Importation_Cout[[#This Row],[Tva]])))</f>
        <v>0</v>
      </c>
      <c r="Q4" s="22"/>
      <c r="R4" s="36"/>
      <c r="T4" s="1"/>
      <c r="U4" s="2"/>
    </row>
    <row r="5" spans="1:77" ht="15.95" customHeight="1" thickBot="1" x14ac:dyDescent="0.3">
      <c r="A5" s="37" t="s">
        <v>12</v>
      </c>
      <c r="B5" s="38"/>
      <c r="C5" s="39"/>
      <c r="D5" s="32"/>
      <c r="E5" s="32"/>
      <c r="F5" s="33" t="s">
        <v>13</v>
      </c>
      <c r="G5" s="34"/>
      <c r="H5" s="34"/>
      <c r="I5" s="34"/>
      <c r="J5" s="34"/>
      <c r="K5" s="35">
        <f>SUM(T_Importation_Cout[[#This Row],[TTC]]-SUM((T_Importation_Cout[[#This Row],[Honoraires]]+T_Importation_Cout[[#This Row],[Taxes]]+T_Importation_Cout[[#This Row],[Tva]])))</f>
        <v>0</v>
      </c>
      <c r="Q5" s="22"/>
      <c r="T5" s="1"/>
      <c r="U5" s="2"/>
    </row>
    <row r="6" spans="1:77" ht="15.95" customHeight="1" thickBot="1" x14ac:dyDescent="0.3">
      <c r="A6" s="40"/>
      <c r="B6" s="40"/>
      <c r="C6" s="41"/>
      <c r="D6" s="42"/>
      <c r="E6" s="43"/>
      <c r="F6" s="44" t="s">
        <v>14</v>
      </c>
      <c r="G6" s="34"/>
      <c r="H6" s="34"/>
      <c r="I6" s="34"/>
      <c r="J6" s="34"/>
      <c r="K6" s="35">
        <f>SUM(T_Importation_Cout[[#This Row],[TTC]]-SUM((T_Importation_Cout[[#This Row],[Honoraires]]+T_Importation_Cout[[#This Row],[Taxes]]+T_Importation_Cout[[#This Row],[Tva]])))</f>
        <v>0</v>
      </c>
      <c r="Q6" s="22"/>
      <c r="R6" s="2"/>
      <c r="T6" s="1"/>
      <c r="U6" s="2"/>
    </row>
    <row r="7" spans="1:77" ht="15.95" customHeight="1" thickBot="1" x14ac:dyDescent="0.3">
      <c r="A7" s="45" t="s">
        <v>15</v>
      </c>
      <c r="B7" s="46" t="s">
        <v>16</v>
      </c>
      <c r="C7" s="47"/>
      <c r="D7" s="42"/>
      <c r="E7" s="43"/>
      <c r="F7" s="44" t="s">
        <v>17</v>
      </c>
      <c r="G7" s="34"/>
      <c r="H7" s="34"/>
      <c r="I7" s="34"/>
      <c r="J7" s="34"/>
      <c r="K7" s="35">
        <f>SUM(T_Importation_Cout[[#This Row],[TTC]]-SUM((T_Importation_Cout[[#This Row],[Honoraires]]+T_Importation_Cout[[#This Row],[Taxes]]+T_Importation_Cout[[#This Row],[Tva]])))</f>
        <v>0</v>
      </c>
      <c r="Q7" s="22"/>
      <c r="R7" s="2"/>
      <c r="T7" s="1"/>
      <c r="U7" s="2"/>
    </row>
    <row r="8" spans="1:77" ht="15.95" customHeight="1" thickBot="1" x14ac:dyDescent="0.3">
      <c r="A8" s="48"/>
      <c r="B8" s="49"/>
      <c r="C8" s="50"/>
      <c r="D8" s="42"/>
      <c r="E8" s="43"/>
      <c r="F8" s="44" t="s">
        <v>18</v>
      </c>
      <c r="G8" s="34"/>
      <c r="H8" s="34"/>
      <c r="I8" s="34"/>
      <c r="J8" s="34"/>
      <c r="K8" s="35">
        <f>SUM(T_Importation_Cout[[#This Row],[TTC]]-SUM((T_Importation_Cout[[#This Row],[Honoraires]]+T_Importation_Cout[[#This Row],[Taxes]]+T_Importation_Cout[[#This Row],[Tva]])))</f>
        <v>0</v>
      </c>
      <c r="Q8" s="22"/>
      <c r="R8" s="2"/>
      <c r="T8" s="1"/>
      <c r="U8" s="2"/>
    </row>
    <row r="9" spans="1:77" ht="15.95" customHeight="1" thickTop="1" thickBot="1" x14ac:dyDescent="0.3">
      <c r="A9" s="51" t="s">
        <v>19</v>
      </c>
      <c r="B9" s="52"/>
      <c r="C9" s="53" t="s">
        <v>20</v>
      </c>
      <c r="D9" s="54"/>
      <c r="E9" s="43"/>
      <c r="F9" s="44" t="s">
        <v>18</v>
      </c>
      <c r="G9" s="34"/>
      <c r="H9" s="34"/>
      <c r="I9" s="34"/>
      <c r="J9" s="34"/>
      <c r="K9" s="35">
        <f>SUM(T_Importation_Cout[[#This Row],[TTC]]-SUM((T_Importation_Cout[[#This Row],[Honoraires]]+T_Importation_Cout[[#This Row],[Taxes]]+T_Importation_Cout[[#This Row],[Tva]])))</f>
        <v>0</v>
      </c>
      <c r="Q9" s="22"/>
      <c r="R9" s="2"/>
      <c r="T9" s="1"/>
      <c r="U9" s="2"/>
    </row>
    <row r="10" spans="1:77" ht="15.95" customHeight="1" thickBot="1" x14ac:dyDescent="0.3">
      <c r="A10" s="55" t="s">
        <v>21</v>
      </c>
      <c r="B10" s="56"/>
      <c r="C10" s="57"/>
      <c r="D10" s="54"/>
      <c r="E10" s="43"/>
      <c r="F10" s="33" t="s">
        <v>22</v>
      </c>
      <c r="G10" s="34"/>
      <c r="H10" s="34"/>
      <c r="I10" s="34"/>
      <c r="J10" s="34"/>
      <c r="K10" s="35">
        <f>SUM(T_Importation_Cout[[#This Row],[TTC]]-SUM((T_Importation_Cout[[#This Row],[Honoraires]]+T_Importation_Cout[[#This Row],[Taxes]]+T_Importation_Cout[[#This Row],[Tva]])))</f>
        <v>0</v>
      </c>
      <c r="Q10" s="22"/>
      <c r="R10" s="2"/>
      <c r="T10" s="1"/>
      <c r="U10" s="2"/>
    </row>
    <row r="11" spans="1:77" ht="15.95" customHeight="1" thickBot="1" x14ac:dyDescent="0.3">
      <c r="A11" s="58" t="s">
        <v>23</v>
      </c>
      <c r="B11" s="59"/>
      <c r="C11" s="60"/>
      <c r="D11" s="54"/>
      <c r="E11" s="43"/>
      <c r="F11" s="33"/>
      <c r="G11" s="34"/>
      <c r="H11" s="34"/>
      <c r="I11" s="34"/>
      <c r="J11" s="34"/>
      <c r="K11" s="35">
        <f>SUM(T_Importation_Cout[[#This Row],[TTC]]-SUM((T_Importation_Cout[[#This Row],[Honoraires]]+T_Importation_Cout[[#This Row],[Taxes]]+T_Importation_Cout[[#This Row],[Tva]])))</f>
        <v>0</v>
      </c>
      <c r="Q11" s="22"/>
      <c r="R11" s="2"/>
      <c r="T11" s="1"/>
      <c r="U11" s="2"/>
    </row>
    <row r="12" spans="1:77" ht="15.95" customHeight="1" thickBot="1" x14ac:dyDescent="0.3">
      <c r="A12" s="61" t="s">
        <v>24</v>
      </c>
      <c r="B12" s="62"/>
      <c r="C12" s="63">
        <f>SUM(C10:C11)</f>
        <v>0</v>
      </c>
      <c r="D12" s="54"/>
      <c r="E12" s="54"/>
      <c r="F12" s="34"/>
      <c r="G12" s="34"/>
      <c r="H12" s="34"/>
      <c r="I12" s="34"/>
      <c r="J12" s="34"/>
      <c r="K12" s="35">
        <f>SUM(T_Importation_Cout[[#This Row],[TTC]]-SUM((T_Importation_Cout[[#This Row],[Honoraires]]+T_Importation_Cout[[#This Row],[Taxes]]+T_Importation_Cout[[#This Row],[Tva]])))</f>
        <v>0</v>
      </c>
      <c r="Q12" s="22"/>
      <c r="R12" s="2"/>
      <c r="T12" s="1"/>
      <c r="U12" s="2"/>
    </row>
    <row r="13" spans="1:77" ht="15.75" customHeight="1" thickBot="1" x14ac:dyDescent="0.3">
      <c r="A13" s="64" t="s">
        <v>25</v>
      </c>
      <c r="B13" s="65"/>
      <c r="C13" s="66" t="str">
        <f>IFERROR(ROUNDDOWN(($G$4/$C$12),3),"")</f>
        <v/>
      </c>
      <c r="D13" s="54"/>
      <c r="E13" s="54"/>
      <c r="F13" s="34"/>
      <c r="G13" s="34"/>
      <c r="H13" s="34"/>
      <c r="I13" s="34"/>
      <c r="J13" s="34"/>
      <c r="K13" s="35">
        <f>SUM(T_Importation_Cout[[#This Row],[TTC]]-SUM((T_Importation_Cout[[#This Row],[Honoraires]]+T_Importation_Cout[[#This Row],[Taxes]]+T_Importation_Cout[[#This Row],[Tva]])))</f>
        <v>0</v>
      </c>
      <c r="Q13" s="22"/>
      <c r="R13" s="2"/>
      <c r="T13" s="1"/>
      <c r="U13" s="2"/>
      <c r="V13" s="13"/>
      <c r="W13" s="13"/>
      <c r="X13" s="26"/>
      <c r="Y13" s="13"/>
      <c r="Z13" s="13"/>
      <c r="AA13" s="13"/>
      <c r="AB13" s="13"/>
      <c r="AC13" s="13"/>
      <c r="AD13" s="13"/>
      <c r="AE13" s="13"/>
      <c r="AF13" s="13"/>
    </row>
    <row r="14" spans="1:77" ht="15.75" customHeight="1" x14ac:dyDescent="0.25">
      <c r="A14" s="65"/>
      <c r="B14" s="65"/>
      <c r="C14" s="66"/>
      <c r="H14" s="2"/>
      <c r="I14" s="2"/>
      <c r="J14" s="2"/>
      <c r="K14" s="2"/>
      <c r="Q14" s="22"/>
      <c r="R14" s="2"/>
      <c r="T14" s="1"/>
      <c r="U14" s="2"/>
      <c r="V14" s="13"/>
      <c r="W14" s="13"/>
      <c r="X14" s="26"/>
      <c r="Y14" s="13"/>
      <c r="Z14" s="13"/>
      <c r="AA14" s="13"/>
      <c r="AB14" s="13"/>
      <c r="AC14" s="13"/>
      <c r="AD14" s="13"/>
      <c r="AE14" s="13"/>
      <c r="AF14" s="13"/>
    </row>
    <row r="15" spans="1:77" ht="33.75" customHeight="1" thickBot="1" x14ac:dyDescent="0.3">
      <c r="A15" s="4" t="s">
        <v>26</v>
      </c>
      <c r="H15" s="2"/>
      <c r="I15" s="2"/>
      <c r="J15" s="2"/>
      <c r="K15" s="2"/>
      <c r="T15" s="1"/>
      <c r="U15" s="2"/>
      <c r="V15" s="13"/>
      <c r="W15" s="13"/>
      <c r="X15" s="26"/>
      <c r="Y15" s="13"/>
      <c r="Z15" s="13"/>
      <c r="AA15" s="13"/>
      <c r="AB15" s="13"/>
      <c r="AC15" s="13"/>
      <c r="AD15" s="13"/>
      <c r="AE15" s="13"/>
      <c r="AF15" s="13"/>
    </row>
    <row r="16" spans="1:77" ht="27.75" customHeight="1" thickBot="1" x14ac:dyDescent="0.3">
      <c r="A16" s="4" t="s">
        <v>27</v>
      </c>
      <c r="B16" s="1">
        <v>1</v>
      </c>
      <c r="E16" s="67" t="s">
        <v>28</v>
      </c>
      <c r="F16" s="68">
        <f>SUM(T_Importation[Montant Marchandise en Devises])</f>
        <v>0</v>
      </c>
      <c r="G16" s="68">
        <f>SUM(T_Importation[Quotte Part Fret])</f>
        <v>0</v>
      </c>
      <c r="H16" s="68">
        <f>SUM(T_Importation[Montant total de cout  en Devises])</f>
        <v>0</v>
      </c>
      <c r="I16" s="69"/>
      <c r="J16" s="70">
        <f>SUM(T_Importation[Montant total Art en DA])</f>
        <v>0</v>
      </c>
      <c r="K16" s="71"/>
      <c r="L16" s="72"/>
      <c r="Q16" s="22"/>
      <c r="R16" s="2"/>
      <c r="V16" s="73"/>
    </row>
    <row r="17" spans="1:29" ht="57" customHeight="1" thickBot="1" x14ac:dyDescent="0.3">
      <c r="A17" s="74" t="s">
        <v>29</v>
      </c>
      <c r="B17" s="75" t="s">
        <v>30</v>
      </c>
      <c r="C17" s="75" t="s">
        <v>31</v>
      </c>
      <c r="D17" s="75" t="s">
        <v>32</v>
      </c>
      <c r="E17" s="75" t="s">
        <v>33</v>
      </c>
      <c r="F17" s="75" t="s">
        <v>34</v>
      </c>
      <c r="G17" s="75" t="s">
        <v>35</v>
      </c>
      <c r="H17" s="75" t="s">
        <v>36</v>
      </c>
      <c r="I17" s="75" t="s">
        <v>37</v>
      </c>
      <c r="J17" s="75" t="s">
        <v>38</v>
      </c>
      <c r="K17" s="76" t="s">
        <v>39</v>
      </c>
      <c r="L17" s="77" t="s">
        <v>40</v>
      </c>
      <c r="Q17" s="22"/>
      <c r="R17" s="2"/>
      <c r="U17" s="78"/>
      <c r="V17" s="79"/>
      <c r="W17" s="79"/>
      <c r="X17" s="79"/>
      <c r="Y17" s="80"/>
      <c r="Z17" s="79"/>
      <c r="AA17" s="79"/>
      <c r="AB17" s="79"/>
      <c r="AC17" s="79"/>
    </row>
    <row r="18" spans="1:29" ht="15.75" thickBot="1" x14ac:dyDescent="0.3">
      <c r="A18" s="44"/>
      <c r="B18" s="81"/>
      <c r="C18" s="82"/>
      <c r="D18" s="34"/>
      <c r="E18" s="83"/>
      <c r="F18" s="84" t="str">
        <f>IF(T_Importation[[#This Row],[REF]]="","",SUM(T_Importation[[#This Row],[Qté]]*T_Importation[[#This Row],[PU en devises]]))</f>
        <v/>
      </c>
      <c r="G18" s="84" t="str">
        <f>IFERROR(IF(T_Importation[[#This Row],[REF]]="","",+F18*$C$11/($C$12-$C$11)),"")</f>
        <v/>
      </c>
      <c r="H18" s="84" t="str">
        <f>IF(T_Importation[[#This Row],[REF]]="","",SUM(F18:G18))</f>
        <v/>
      </c>
      <c r="I18" s="84" t="str">
        <f>IFERROR(IF(T_Importation[[#This Row],[REF]]="","",ROUNDDOWN(SUM(H18/C18),2)),0)</f>
        <v/>
      </c>
      <c r="J18" s="84" t="str">
        <f>IF(T_Importation[[#This Row],[Montant total de cout  en Devises]]="","",SUM(K$2*T_Importation[[#This Row],[Montant total de cout  en Devises]]/$C$12))</f>
        <v/>
      </c>
      <c r="K18" s="2" t="str">
        <f>IFERROR(IF(T_Importation[[#This Row],[REF]]="","",ROUNDDOWN((T_Importation[[#This Row],[Montant total Art en DA]]/T_Importation[[#This Row],[Qté]]),2)),0)</f>
        <v/>
      </c>
      <c r="L18" s="85" t="s">
        <v>42</v>
      </c>
      <c r="Q18" s="2"/>
      <c r="U18" s="86"/>
      <c r="V18" s="26"/>
      <c r="W18" s="25"/>
      <c r="X18" s="87"/>
      <c r="Y18" s="26"/>
      <c r="Z18" s="26"/>
      <c r="AA18" s="26"/>
      <c r="AB18" s="88"/>
      <c r="AC18" s="88"/>
    </row>
    <row r="19" spans="1:29" ht="15.75" thickBot="1" x14ac:dyDescent="0.3">
      <c r="A19" s="44"/>
      <c r="B19" s="81"/>
      <c r="C19" s="82"/>
      <c r="D19" s="34"/>
      <c r="E19" s="83"/>
      <c r="F19" s="84" t="str">
        <f>IF(T_Importation[[#This Row],[REF]]="","",SUM(T_Importation[[#This Row],[Qté]]*T_Importation[[#This Row],[PU en devises]]))</f>
        <v/>
      </c>
      <c r="G19" s="84" t="str">
        <f>IFERROR(IF(T_Importation[[#This Row],[REF]]="","",+F19*$C$11/($C$12-$C$11)),"")</f>
        <v/>
      </c>
      <c r="H19" s="89" t="str">
        <f>IF(T_Importation[[#This Row],[REF]]="","",SUM(F19:G19))</f>
        <v/>
      </c>
      <c r="I19" s="89" t="str">
        <f>IFERROR(IF(T_Importation[[#This Row],[REF]]="","",ROUNDDOWN(SUM(H19/C19),2)),0)</f>
        <v/>
      </c>
      <c r="J19" s="84" t="str">
        <f>IF(T_Importation[[#This Row],[Montant total de cout  en Devises]]="","",SUM(K$2*T_Importation[[#This Row],[Montant total de cout  en Devises]]/$C$12))</f>
        <v/>
      </c>
      <c r="K19" s="90" t="str">
        <f>IFERROR(IF(T_Importation[[#This Row],[REF]]="","",ROUNDDOWN((T_Importation[[#This Row],[Montant total Art en DA]]/T_Importation[[#This Row],[Qté]]),2)),0)</f>
        <v/>
      </c>
      <c r="L19" s="91" t="s">
        <v>42</v>
      </c>
      <c r="Q19" s="2"/>
      <c r="U19" s="86"/>
      <c r="V19" s="26"/>
      <c r="W19" s="25"/>
      <c r="X19" s="87"/>
      <c r="Y19" s="26"/>
      <c r="Z19" s="26"/>
      <c r="AA19" s="26"/>
      <c r="AB19" s="88"/>
      <c r="AC19" s="88"/>
    </row>
    <row r="20" spans="1:29" ht="15.75" thickBot="1" x14ac:dyDescent="0.3">
      <c r="A20" s="44"/>
      <c r="B20" s="81"/>
      <c r="C20" s="82"/>
      <c r="D20" s="34"/>
      <c r="E20" s="83"/>
      <c r="F20" s="84" t="str">
        <f>IF(T_Importation[[#This Row],[REF]]="","",SUM(T_Importation[[#This Row],[Qté]]*T_Importation[[#This Row],[PU en devises]]))</f>
        <v/>
      </c>
      <c r="G20" s="84" t="str">
        <f>IFERROR(IF(T_Importation[[#This Row],[REF]]="","",+F20*$C$11/($C$12-$C$11)),"")</f>
        <v/>
      </c>
      <c r="H20" s="84" t="str">
        <f>IF(T_Importation[[#This Row],[REF]]="","",SUM(F20:G20))</f>
        <v/>
      </c>
      <c r="I20" s="84" t="str">
        <f>IFERROR(IF(T_Importation[[#This Row],[REF]]="","",ROUNDDOWN(SUM(H20/C20),2)),0)</f>
        <v/>
      </c>
      <c r="J20" s="84" t="str">
        <f>IF(T_Importation[[#This Row],[Montant total de cout  en Devises]]="","",SUM(K$2*T_Importation[[#This Row],[Montant total de cout  en Devises]]/$C$12))</f>
        <v/>
      </c>
      <c r="K20" s="2" t="str">
        <f>IFERROR(IF(T_Importation[[#This Row],[REF]]="","",ROUNDDOWN((T_Importation[[#This Row],[Montant total Art en DA]]/T_Importation[[#This Row],[Qté]]),2)),0)</f>
        <v/>
      </c>
      <c r="L20" s="91" t="s">
        <v>42</v>
      </c>
      <c r="Q20" s="2"/>
      <c r="U20" s="86"/>
      <c r="V20" s="26"/>
      <c r="W20" s="25"/>
      <c r="X20" s="87"/>
      <c r="Y20" s="26"/>
      <c r="Z20" s="26"/>
      <c r="AA20" s="26"/>
      <c r="AB20" s="88"/>
      <c r="AC20" s="88"/>
    </row>
    <row r="21" spans="1:29" ht="15.75" thickBot="1" x14ac:dyDescent="0.3">
      <c r="A21" s="44"/>
      <c r="B21" s="81"/>
      <c r="C21" s="82"/>
      <c r="D21" s="34"/>
      <c r="E21" s="92"/>
      <c r="F21" s="89" t="str">
        <f>IF(T_Importation[[#This Row],[REF]]="","",SUM(T_Importation[[#This Row],[Qté]]*T_Importation[[#This Row],[PU en devises]]))</f>
        <v/>
      </c>
      <c r="G21" s="89" t="str">
        <f>IFERROR(IF(T_Importation[[#This Row],[REF]]="","",+F21*$C$11/($C$12-$C$11)),"")</f>
        <v/>
      </c>
      <c r="H21" s="89" t="str">
        <f>IF(T_Importation[[#This Row],[REF]]="","",SUM(F21:G21))</f>
        <v/>
      </c>
      <c r="I21" s="89" t="str">
        <f>IFERROR(IF(T_Importation[[#This Row],[REF]]="","",ROUNDDOWN(SUM(H21/C21),2)),0)</f>
        <v/>
      </c>
      <c r="J21" s="84" t="str">
        <f>IF(T_Importation[[#This Row],[Montant total de cout  en Devises]]="","",SUM(K$2*T_Importation[[#This Row],[Montant total de cout  en Devises]]/$C$12))</f>
        <v/>
      </c>
      <c r="K21" s="90" t="str">
        <f>IFERROR(IF(T_Importation[[#This Row],[REF]]="","",ROUNDDOWN((T_Importation[[#This Row],[Montant total Art en DA]]/T_Importation[[#This Row],[Qté]]),2)),0)</f>
        <v/>
      </c>
      <c r="L21" s="91" t="s">
        <v>42</v>
      </c>
      <c r="Q21" s="2"/>
      <c r="T21" s="1"/>
      <c r="U21" s="86"/>
      <c r="V21" s="26"/>
      <c r="W21" s="25"/>
      <c r="X21" s="87"/>
      <c r="Y21" s="26"/>
      <c r="Z21" s="26"/>
      <c r="AA21" s="26"/>
      <c r="AB21" s="88"/>
      <c r="AC21" s="88"/>
    </row>
    <row r="22" spans="1:29" ht="15.75" thickBot="1" x14ac:dyDescent="0.3">
      <c r="A22" s="44"/>
      <c r="B22" s="81"/>
      <c r="C22" s="82"/>
      <c r="D22" s="34"/>
      <c r="E22" s="83"/>
      <c r="F22" s="84" t="str">
        <f>IF(T_Importation[[#This Row],[REF]]="","",SUM(T_Importation[[#This Row],[Qté]]*T_Importation[[#This Row],[PU en devises]]))</f>
        <v/>
      </c>
      <c r="G22" s="84" t="str">
        <f>IFERROR(IF(T_Importation[[#This Row],[REF]]="","",+F22*$C$11/($C$12-$C$11)),"")</f>
        <v/>
      </c>
      <c r="H22" s="84" t="str">
        <f>IF(T_Importation[[#This Row],[REF]]="","",SUM(F22:G22))</f>
        <v/>
      </c>
      <c r="I22" s="84" t="str">
        <f>IFERROR(IF(T_Importation[[#This Row],[REF]]="","",ROUNDDOWN(SUM(H22/C22),2)),0)</f>
        <v/>
      </c>
      <c r="J22" s="84" t="str">
        <f>IF(T_Importation[[#This Row],[Montant total de cout  en Devises]]="","",SUM(K$2*T_Importation[[#This Row],[Montant total de cout  en Devises]]/$C$12))</f>
        <v/>
      </c>
      <c r="K22" s="2" t="str">
        <f>IFERROR(IF(T_Importation[[#This Row],[REF]]="","",ROUNDDOWN((T_Importation[[#This Row],[Montant total Art en DA]]/T_Importation[[#This Row],[Qté]]),2)),0)</f>
        <v/>
      </c>
      <c r="L22" s="91" t="s">
        <v>42</v>
      </c>
      <c r="R22" s="2"/>
      <c r="T22" s="1"/>
      <c r="U22" s="86"/>
      <c r="V22" s="26"/>
      <c r="W22" s="25"/>
      <c r="X22" s="87"/>
      <c r="Y22" s="26"/>
      <c r="Z22" s="26"/>
      <c r="AA22" s="26"/>
      <c r="AB22" s="88"/>
      <c r="AC22" s="88"/>
    </row>
    <row r="23" spans="1:29" ht="15.75" thickBot="1" x14ac:dyDescent="0.3">
      <c r="A23" s="44"/>
      <c r="B23" s="81"/>
      <c r="C23" s="82"/>
      <c r="D23" s="34"/>
      <c r="E23" s="92"/>
      <c r="F23" s="89" t="str">
        <f>IF(T_Importation[[#This Row],[REF]]="","",SUM(T_Importation[[#This Row],[Qté]]*T_Importation[[#This Row],[PU en devises]]))</f>
        <v/>
      </c>
      <c r="G23" s="89" t="str">
        <f>IFERROR(IF(T_Importation[[#This Row],[REF]]="","",+F23*$C$11/($C$12-$C$11)),"")</f>
        <v/>
      </c>
      <c r="H23" s="89" t="str">
        <f>IF(T_Importation[[#This Row],[REF]]="","",SUM(F23:G23))</f>
        <v/>
      </c>
      <c r="I23" s="89" t="str">
        <f>IFERROR(IF(T_Importation[[#This Row],[REF]]="","",ROUNDDOWN(SUM(H23/C23),2)),0)</f>
        <v/>
      </c>
      <c r="J23" s="84" t="str">
        <f>IF(T_Importation[[#This Row],[Montant total de cout  en Devises]]="","",SUM(K$2*T_Importation[[#This Row],[Montant total de cout  en Devises]]/$C$12))</f>
        <v/>
      </c>
      <c r="K23" s="90" t="str">
        <f>IFERROR(IF(T_Importation[[#This Row],[REF]]="","",ROUNDDOWN((T_Importation[[#This Row],[Montant total Art en DA]]/T_Importation[[#This Row],[Qté]]),2)),0)</f>
        <v/>
      </c>
      <c r="L23" s="91" t="s">
        <v>42</v>
      </c>
      <c r="R23" s="2"/>
      <c r="T23" s="1"/>
      <c r="U23" s="86"/>
      <c r="V23" s="26"/>
      <c r="W23" s="25"/>
      <c r="X23" s="87"/>
      <c r="Y23" s="26"/>
      <c r="Z23" s="26"/>
      <c r="AA23" s="26"/>
      <c r="AB23" s="88"/>
      <c r="AC23" s="88"/>
    </row>
    <row r="24" spans="1:29" ht="15.75" thickBot="1" x14ac:dyDescent="0.3">
      <c r="A24" s="44"/>
      <c r="B24" s="81"/>
      <c r="C24" s="82"/>
      <c r="D24" s="34"/>
      <c r="E24" s="83"/>
      <c r="F24" s="84" t="str">
        <f>IF(T_Importation[[#This Row],[REF]]="","",SUM(T_Importation[[#This Row],[Qté]]*T_Importation[[#This Row],[PU en devises]]))</f>
        <v/>
      </c>
      <c r="G24" s="84" t="str">
        <f>IFERROR(IF(T_Importation[[#This Row],[REF]]="","",+F24*$C$11/($C$12-$C$11)),"")</f>
        <v/>
      </c>
      <c r="H24" s="84" t="str">
        <f>IF(T_Importation[[#This Row],[REF]]="","",SUM(F24:G24))</f>
        <v/>
      </c>
      <c r="I24" s="84" t="str">
        <f>IFERROR(IF(T_Importation[[#This Row],[REF]]="","",ROUNDDOWN(SUM(H24/C24),2)),0)</f>
        <v/>
      </c>
      <c r="J24" s="84" t="str">
        <f>IF(T_Importation[[#This Row],[Montant total de cout  en Devises]]="","",SUM(K$2*T_Importation[[#This Row],[Montant total de cout  en Devises]]/$C$12))</f>
        <v/>
      </c>
      <c r="K24" s="2" t="str">
        <f>IFERROR(IF(T_Importation[[#This Row],[REF]]="","",ROUNDDOWN((T_Importation[[#This Row],[Montant total Art en DA]]/T_Importation[[#This Row],[Qté]]),2)),0)</f>
        <v/>
      </c>
      <c r="L24" s="91" t="s">
        <v>42</v>
      </c>
      <c r="R24" s="2"/>
      <c r="S24" s="2"/>
      <c r="T24" s="1"/>
      <c r="U24" s="86"/>
      <c r="V24" s="26"/>
      <c r="W24" s="25"/>
      <c r="X24" s="87"/>
      <c r="Y24" s="26"/>
      <c r="Z24" s="26"/>
      <c r="AA24" s="26"/>
      <c r="AB24" s="88"/>
      <c r="AC24" s="88"/>
    </row>
    <row r="25" spans="1:29" ht="15.75" thickBot="1" x14ac:dyDescent="0.3">
      <c r="A25" s="44"/>
      <c r="B25" s="81"/>
      <c r="C25" s="82"/>
      <c r="D25" s="34"/>
      <c r="E25" s="92"/>
      <c r="F25" s="89" t="str">
        <f>IF(T_Importation[[#This Row],[REF]]="","",SUM(T_Importation[[#This Row],[Qté]]*T_Importation[[#This Row],[PU en devises]]))</f>
        <v/>
      </c>
      <c r="G25" s="89" t="str">
        <f>IFERROR(IF(T_Importation[[#This Row],[REF]]="","",+F25*$C$11/($C$12-$C$11)),"")</f>
        <v/>
      </c>
      <c r="H25" s="89" t="str">
        <f>IF(T_Importation[[#This Row],[REF]]="","",SUM(F25:G25))</f>
        <v/>
      </c>
      <c r="I25" s="89" t="str">
        <f>IFERROR(IF(T_Importation[[#This Row],[REF]]="","",ROUNDDOWN(SUM(H25/C25),2)),0)</f>
        <v/>
      </c>
      <c r="J25" s="84" t="str">
        <f>IF(T_Importation[[#This Row],[Montant total de cout  en Devises]]="","",SUM(K$2*T_Importation[[#This Row],[Montant total de cout  en Devises]]/$C$12))</f>
        <v/>
      </c>
      <c r="K25" s="90" t="str">
        <f>IFERROR(IF(T_Importation[[#This Row],[REF]]="","",ROUNDDOWN((T_Importation[[#This Row],[Montant total Art en DA]]/T_Importation[[#This Row],[Qté]]),2)),0)</f>
        <v/>
      </c>
      <c r="L25" s="91" t="s">
        <v>42</v>
      </c>
      <c r="Q25" s="93"/>
      <c r="R25" s="93"/>
      <c r="T25" s="1"/>
      <c r="U25" s="86"/>
      <c r="V25" s="26"/>
      <c r="W25" s="25"/>
      <c r="X25" s="87"/>
      <c r="Y25" s="26"/>
      <c r="Z25" s="26"/>
      <c r="AA25" s="26"/>
      <c r="AB25" s="88"/>
      <c r="AC25" s="88"/>
    </row>
    <row r="26" spans="1:29" ht="15.75" thickBot="1" x14ac:dyDescent="0.3">
      <c r="A26" s="44"/>
      <c r="B26" s="81"/>
      <c r="C26" s="82"/>
      <c r="D26" s="34"/>
      <c r="E26" s="83"/>
      <c r="F26" s="84" t="str">
        <f>IF(T_Importation[[#This Row],[REF]]="","",SUM(T_Importation[[#This Row],[Qté]]*T_Importation[[#This Row],[PU en devises]]))</f>
        <v/>
      </c>
      <c r="G26" s="84" t="str">
        <f>IFERROR(IF(T_Importation[[#This Row],[REF]]="","",+F26*$C$11/($C$12-$C$11)),"")</f>
        <v/>
      </c>
      <c r="H26" s="84" t="str">
        <f>IF(T_Importation[[#This Row],[REF]]="","",SUM(F26:G26))</f>
        <v/>
      </c>
      <c r="I26" s="84" t="str">
        <f>IFERROR(IF(T_Importation[[#This Row],[REF]]="","",ROUNDDOWN(SUM(H26/C26),2)),0)</f>
        <v/>
      </c>
      <c r="J26" s="84" t="str">
        <f>IF(T_Importation[[#This Row],[Montant total de cout  en Devises]]="","",SUM(K$2*T_Importation[[#This Row],[Montant total de cout  en Devises]]/$C$12))</f>
        <v/>
      </c>
      <c r="K26" s="2" t="str">
        <f>IFERROR(IF(T_Importation[[#This Row],[REF]]="","",ROUNDDOWN((T_Importation[[#This Row],[Montant total Art en DA]]/T_Importation[[#This Row],[Qté]]),2)),0)</f>
        <v/>
      </c>
      <c r="L26" s="91" t="s">
        <v>42</v>
      </c>
      <c r="T26" s="1"/>
      <c r="U26" s="86"/>
      <c r="V26" s="26"/>
      <c r="W26" s="25"/>
      <c r="X26" s="87"/>
      <c r="Y26" s="26"/>
      <c r="Z26" s="26"/>
      <c r="AA26" s="26"/>
      <c r="AB26" s="88"/>
      <c r="AC26" s="88"/>
    </row>
    <row r="27" spans="1:29" ht="15.75" thickBot="1" x14ac:dyDescent="0.3">
      <c r="A27" s="44"/>
      <c r="B27" s="81"/>
      <c r="C27" s="82"/>
      <c r="D27" s="34"/>
      <c r="E27" s="92"/>
      <c r="F27" s="89" t="str">
        <f>IF(T_Importation[[#This Row],[REF]]="","",SUM(T_Importation[[#This Row],[Qté]]*T_Importation[[#This Row],[PU en devises]]))</f>
        <v/>
      </c>
      <c r="G27" s="89" t="str">
        <f>IFERROR(IF(T_Importation[[#This Row],[REF]]="","",+F27*$C$11/($C$12-$C$11)),"")</f>
        <v/>
      </c>
      <c r="H27" s="89" t="str">
        <f>IF(T_Importation[[#This Row],[REF]]="","",SUM(F27:G27))</f>
        <v/>
      </c>
      <c r="I27" s="89" t="str">
        <f>IFERROR(IF(T_Importation[[#This Row],[REF]]="","",ROUNDDOWN(SUM(H27/C27),2)),0)</f>
        <v/>
      </c>
      <c r="J27" s="84" t="str">
        <f>IF(T_Importation[[#This Row],[Montant total de cout  en Devises]]="","",SUM(K$2*T_Importation[[#This Row],[Montant total de cout  en Devises]]/$C$12))</f>
        <v/>
      </c>
      <c r="K27" s="90" t="str">
        <f>IFERROR(IF(T_Importation[[#This Row],[REF]]="","",ROUNDDOWN((T_Importation[[#This Row],[Montant total Art en DA]]/T_Importation[[#This Row],[Qté]]),2)),0)</f>
        <v/>
      </c>
      <c r="L27" s="91" t="s">
        <v>42</v>
      </c>
      <c r="T27" s="1"/>
      <c r="U27" s="86"/>
      <c r="V27" s="26"/>
      <c r="W27" s="25"/>
      <c r="X27" s="87"/>
      <c r="Y27" s="26"/>
      <c r="Z27" s="26"/>
      <c r="AA27" s="26"/>
      <c r="AB27" s="88"/>
      <c r="AC27" s="88"/>
    </row>
    <row r="28" spans="1:29" ht="15.75" thickBot="1" x14ac:dyDescent="0.3">
      <c r="A28" s="44"/>
      <c r="B28" s="81"/>
      <c r="C28" s="82"/>
      <c r="D28" s="34"/>
      <c r="E28" s="83"/>
      <c r="F28" s="84" t="str">
        <f>IF(T_Importation[[#This Row],[REF]]="","",SUM(T_Importation[[#This Row],[Qté]]*T_Importation[[#This Row],[PU en devises]]))</f>
        <v/>
      </c>
      <c r="G28" s="84" t="str">
        <f>IFERROR(IF(T_Importation[[#This Row],[REF]]="","",+F28*$C$11/($C$12-$C$11)),"")</f>
        <v/>
      </c>
      <c r="H28" s="84" t="str">
        <f>IF(T_Importation[[#This Row],[REF]]="","",SUM(F28:G28))</f>
        <v/>
      </c>
      <c r="I28" s="84" t="str">
        <f>IFERROR(IF(T_Importation[[#This Row],[REF]]="","",ROUNDDOWN(SUM(H28/C28),2)),0)</f>
        <v/>
      </c>
      <c r="J28" s="84" t="str">
        <f>IF(T_Importation[[#This Row],[Montant total de cout  en Devises]]="","",SUM(K$2*T_Importation[[#This Row],[Montant total de cout  en Devises]]/$C$12))</f>
        <v/>
      </c>
      <c r="K28" s="2" t="str">
        <f>IFERROR(IF(T_Importation[[#This Row],[REF]]="","",ROUNDDOWN((T_Importation[[#This Row],[Montant total Art en DA]]/T_Importation[[#This Row],[Qté]]),2)),0)</f>
        <v/>
      </c>
      <c r="L28" s="91" t="s">
        <v>42</v>
      </c>
      <c r="T28" s="1"/>
      <c r="U28" s="86"/>
      <c r="V28" s="26"/>
      <c r="W28" s="25"/>
      <c r="X28" s="87"/>
      <c r="Y28" s="26"/>
      <c r="Z28" s="26"/>
      <c r="AA28" s="26"/>
      <c r="AB28" s="88"/>
      <c r="AC28" s="88"/>
    </row>
    <row r="29" spans="1:29" ht="15.75" thickBot="1" x14ac:dyDescent="0.3">
      <c r="A29" s="44"/>
      <c r="B29" s="81"/>
      <c r="C29" s="82"/>
      <c r="D29" s="34"/>
      <c r="E29" s="92"/>
      <c r="F29" s="89" t="str">
        <f>IF(T_Importation[[#This Row],[REF]]="","",SUM(T_Importation[[#This Row],[Qté]]*T_Importation[[#This Row],[PU en devises]]))</f>
        <v/>
      </c>
      <c r="G29" s="89" t="str">
        <f>IFERROR(IF(T_Importation[[#This Row],[REF]]="","",+F29*$C$11/($C$12-$C$11)),"")</f>
        <v/>
      </c>
      <c r="H29" s="89" t="str">
        <f>IF(T_Importation[[#This Row],[REF]]="","",SUM(F29:G29))</f>
        <v/>
      </c>
      <c r="I29" s="89" t="str">
        <f>IFERROR(IF(T_Importation[[#This Row],[REF]]="","",ROUNDDOWN(SUM(H29/C29),2)),0)</f>
        <v/>
      </c>
      <c r="J29" s="84" t="str">
        <f>IF(T_Importation[[#This Row],[Montant total de cout  en Devises]]="","",SUM(K$2*T_Importation[[#This Row],[Montant total de cout  en Devises]]/$C$12))</f>
        <v/>
      </c>
      <c r="K29" s="90" t="str">
        <f>IFERROR(IF(T_Importation[[#This Row],[REF]]="","",ROUNDDOWN((T_Importation[[#This Row],[Montant total Art en DA]]/T_Importation[[#This Row],[Qté]]),2)),0)</f>
        <v/>
      </c>
      <c r="L29" s="91" t="s">
        <v>42</v>
      </c>
      <c r="T29" s="1"/>
      <c r="U29" s="86"/>
      <c r="V29" s="26"/>
      <c r="W29" s="25"/>
      <c r="X29" s="87"/>
      <c r="Y29" s="26"/>
      <c r="Z29" s="26"/>
      <c r="AA29" s="26"/>
      <c r="AB29" s="88"/>
      <c r="AC29" s="88"/>
    </row>
    <row r="30" spans="1:29" ht="15.75" thickBot="1" x14ac:dyDescent="0.3">
      <c r="A30" s="44"/>
      <c r="B30" s="81"/>
      <c r="C30" s="82"/>
      <c r="D30" s="34"/>
      <c r="E30" s="83"/>
      <c r="F30" s="84" t="str">
        <f>IF(T_Importation[[#This Row],[REF]]="","",SUM(T_Importation[[#This Row],[Qté]]*T_Importation[[#This Row],[PU en devises]]))</f>
        <v/>
      </c>
      <c r="G30" s="84" t="str">
        <f>IFERROR(IF(T_Importation[[#This Row],[REF]]="","",+F30*$C$11/($C$12-$C$11)),"")</f>
        <v/>
      </c>
      <c r="H30" s="84" t="str">
        <f>IF(T_Importation[[#This Row],[REF]]="","",SUM(F30:G30))</f>
        <v/>
      </c>
      <c r="I30" s="84" t="str">
        <f>IFERROR(IF(T_Importation[[#This Row],[REF]]="","",ROUNDDOWN(SUM(H30/C30),2)),0)</f>
        <v/>
      </c>
      <c r="J30" s="84" t="str">
        <f>IF(T_Importation[[#This Row],[Montant total de cout  en Devises]]="","",SUM(K$2*T_Importation[[#This Row],[Montant total de cout  en Devises]]/$C$12))</f>
        <v/>
      </c>
      <c r="K30" s="2" t="str">
        <f>IFERROR(IF(T_Importation[[#This Row],[REF]]="","",ROUNDDOWN((T_Importation[[#This Row],[Montant total Art en DA]]/T_Importation[[#This Row],[Qté]]),2)),0)</f>
        <v/>
      </c>
      <c r="L30" s="91" t="s">
        <v>42</v>
      </c>
      <c r="T30" s="1"/>
      <c r="U30" s="86"/>
      <c r="V30" s="26"/>
      <c r="W30" s="25"/>
      <c r="X30" s="87"/>
      <c r="Y30" s="26"/>
      <c r="Z30" s="26"/>
      <c r="AA30" s="26"/>
      <c r="AB30" s="88"/>
      <c r="AC30" s="88"/>
    </row>
    <row r="31" spans="1:29" ht="15.75" thickBot="1" x14ac:dyDescent="0.3">
      <c r="A31" s="44"/>
      <c r="B31" s="81"/>
      <c r="C31" s="82"/>
      <c r="D31" s="34"/>
      <c r="E31" s="92"/>
      <c r="F31" s="89" t="str">
        <f>IF(T_Importation[[#This Row],[REF]]="","",SUM(T_Importation[[#This Row],[Qté]]*T_Importation[[#This Row],[PU en devises]]))</f>
        <v/>
      </c>
      <c r="G31" s="89" t="str">
        <f>IFERROR(IF(T_Importation[[#This Row],[REF]]="","",+F31*$C$11/($C$12-$C$11)),"")</f>
        <v/>
      </c>
      <c r="H31" s="89" t="str">
        <f>IF(T_Importation[[#This Row],[REF]]="","",SUM(F31:G31))</f>
        <v/>
      </c>
      <c r="I31" s="89" t="str">
        <f>IFERROR(IF(T_Importation[[#This Row],[REF]]="","",ROUNDDOWN(SUM(H31/C31),2)),0)</f>
        <v/>
      </c>
      <c r="J31" s="84" t="str">
        <f>IF(T_Importation[[#This Row],[Montant total de cout  en Devises]]="","",SUM(K$2*T_Importation[[#This Row],[Montant total de cout  en Devises]]/$C$12))</f>
        <v/>
      </c>
      <c r="K31" s="90" t="str">
        <f>IFERROR(IF(T_Importation[[#This Row],[REF]]="","",ROUNDDOWN((T_Importation[[#This Row],[Montant total Art en DA]]/T_Importation[[#This Row],[Qté]]),2)),0)</f>
        <v/>
      </c>
      <c r="L31" s="91" t="s">
        <v>42</v>
      </c>
      <c r="U31" s="86"/>
      <c r="V31" s="26"/>
      <c r="W31" s="25"/>
      <c r="X31" s="87"/>
      <c r="Y31" s="26"/>
      <c r="Z31" s="26"/>
      <c r="AA31" s="26"/>
      <c r="AB31" s="88"/>
      <c r="AC31" s="88"/>
    </row>
    <row r="32" spans="1:29" ht="15.75" thickBot="1" x14ac:dyDescent="0.3">
      <c r="A32" s="44"/>
      <c r="B32" s="81"/>
      <c r="C32" s="82"/>
      <c r="D32" s="34"/>
      <c r="E32" s="83"/>
      <c r="F32" s="84" t="str">
        <f>IF(T_Importation[[#This Row],[REF]]="","",SUM(T_Importation[[#This Row],[Qté]]*T_Importation[[#This Row],[PU en devises]]))</f>
        <v/>
      </c>
      <c r="G32" s="84" t="str">
        <f>IFERROR(IF(T_Importation[[#This Row],[REF]]="","",+F32*$C$11/($C$12-$C$11)),"")</f>
        <v/>
      </c>
      <c r="H32" s="84" t="str">
        <f>IF(T_Importation[[#This Row],[REF]]="","",SUM(F32:G32))</f>
        <v/>
      </c>
      <c r="I32" s="84" t="str">
        <f>IFERROR(IF(T_Importation[[#This Row],[REF]]="","",ROUNDDOWN(SUM(H32/C32),2)),0)</f>
        <v/>
      </c>
      <c r="J32" s="84" t="str">
        <f>IF(T_Importation[[#This Row],[Montant total de cout  en Devises]]="","",SUM(K$2*T_Importation[[#This Row],[Montant total de cout  en Devises]]/$C$12))</f>
        <v/>
      </c>
      <c r="K32" s="2" t="str">
        <f>IFERROR(IF(T_Importation[[#This Row],[REF]]="","",ROUNDDOWN((T_Importation[[#This Row],[Montant total Art en DA]]/T_Importation[[#This Row],[Qté]]),2)),0)</f>
        <v/>
      </c>
      <c r="L32" s="91" t="s">
        <v>42</v>
      </c>
      <c r="U32" s="86"/>
      <c r="V32" s="26"/>
      <c r="W32" s="25"/>
      <c r="X32" s="87"/>
      <c r="Y32" s="26"/>
      <c r="Z32" s="26"/>
      <c r="AA32" s="26"/>
      <c r="AB32" s="88"/>
      <c r="AC32" s="88"/>
    </row>
    <row r="33" spans="1:29" ht="15.75" thickBot="1" x14ac:dyDescent="0.3">
      <c r="A33" s="44"/>
      <c r="B33" s="81"/>
      <c r="C33" s="82"/>
      <c r="D33" s="34"/>
      <c r="E33" s="92"/>
      <c r="F33" s="89" t="str">
        <f>IF(T_Importation[[#This Row],[REF]]="","",SUM(T_Importation[[#This Row],[Qté]]*T_Importation[[#This Row],[PU en devises]]))</f>
        <v/>
      </c>
      <c r="G33" s="89" t="str">
        <f>IFERROR(IF(T_Importation[[#This Row],[REF]]="","",+F33*$C$11/($C$12-$C$11)),"")</f>
        <v/>
      </c>
      <c r="H33" s="89" t="str">
        <f>IF(T_Importation[[#This Row],[REF]]="","",SUM(F33:G33))</f>
        <v/>
      </c>
      <c r="I33" s="89" t="str">
        <f>IFERROR(IF(T_Importation[[#This Row],[REF]]="","",ROUNDDOWN(SUM(H33/C33),2)),0)</f>
        <v/>
      </c>
      <c r="J33" s="84" t="str">
        <f>IF(T_Importation[[#This Row],[Montant total de cout  en Devises]]="","",SUM(K$2*T_Importation[[#This Row],[Montant total de cout  en Devises]]/$C$12))</f>
        <v/>
      </c>
      <c r="K33" s="90" t="str">
        <f>IFERROR(IF(T_Importation[[#This Row],[REF]]="","",ROUNDDOWN((T_Importation[[#This Row],[Montant total Art en DA]]/T_Importation[[#This Row],[Qté]]),2)),0)</f>
        <v/>
      </c>
      <c r="L33" s="91" t="s">
        <v>42</v>
      </c>
      <c r="U33" s="86"/>
      <c r="V33" s="26"/>
      <c r="W33" s="25"/>
      <c r="X33" s="87"/>
      <c r="Y33" s="26"/>
      <c r="Z33" s="26"/>
      <c r="AA33" s="26"/>
      <c r="AB33" s="88"/>
      <c r="AC33" s="88"/>
    </row>
    <row r="34" spans="1:29" ht="15.75" thickBot="1" x14ac:dyDescent="0.3">
      <c r="A34" s="44"/>
      <c r="B34" s="81"/>
      <c r="C34" s="82"/>
      <c r="D34" s="34"/>
      <c r="E34" s="83"/>
      <c r="F34" s="84" t="str">
        <f>IF(T_Importation[[#This Row],[REF]]="","",SUM(T_Importation[[#This Row],[Qté]]*T_Importation[[#This Row],[PU en devises]]))</f>
        <v/>
      </c>
      <c r="G34" s="84" t="str">
        <f>IFERROR(IF(T_Importation[[#This Row],[REF]]="","",+F34*$C$11/($C$12-$C$11)),"")</f>
        <v/>
      </c>
      <c r="H34" s="84" t="str">
        <f>IF(T_Importation[[#This Row],[REF]]="","",SUM(F34:G34))</f>
        <v/>
      </c>
      <c r="I34" s="84" t="str">
        <f>IFERROR(IF(T_Importation[[#This Row],[REF]]="","",ROUNDDOWN(SUM(H34/C34),2)),0)</f>
        <v/>
      </c>
      <c r="J34" s="84" t="str">
        <f>IF(T_Importation[[#This Row],[Montant total de cout  en Devises]]="","",SUM(K$2*T_Importation[[#This Row],[Montant total de cout  en Devises]]/$C$12))</f>
        <v/>
      </c>
      <c r="K34" s="2" t="str">
        <f>IFERROR(IF(T_Importation[[#This Row],[REF]]="","",ROUNDDOWN((T_Importation[[#This Row],[Montant total Art en DA]]/T_Importation[[#This Row],[Qté]]),2)),0)</f>
        <v/>
      </c>
      <c r="L34" s="91" t="s">
        <v>42</v>
      </c>
      <c r="U34" s="86"/>
      <c r="V34" s="26"/>
      <c r="W34" s="25"/>
      <c r="X34" s="87"/>
      <c r="Y34" s="26"/>
      <c r="Z34" s="26"/>
      <c r="AA34" s="26"/>
      <c r="AB34" s="88"/>
      <c r="AC34" s="88"/>
    </row>
    <row r="35" spans="1:29" ht="15.75" thickBot="1" x14ac:dyDescent="0.3">
      <c r="A35" s="44"/>
      <c r="B35" s="81"/>
      <c r="C35" s="82"/>
      <c r="D35" s="34"/>
      <c r="E35" s="92"/>
      <c r="F35" s="89" t="str">
        <f>IF(T_Importation[[#This Row],[REF]]="","",SUM(T_Importation[[#This Row],[Qté]]*T_Importation[[#This Row],[PU en devises]]))</f>
        <v/>
      </c>
      <c r="G35" s="89" t="str">
        <f>IFERROR(IF(T_Importation[[#This Row],[REF]]="","",+F35*$C$11/($C$12-$C$11)),"")</f>
        <v/>
      </c>
      <c r="H35" s="89" t="str">
        <f>IF(T_Importation[[#This Row],[REF]]="","",SUM(F35:G35))</f>
        <v/>
      </c>
      <c r="I35" s="89" t="str">
        <f>IFERROR(IF(T_Importation[[#This Row],[REF]]="","",ROUNDDOWN(SUM(H35/C35),2)),0)</f>
        <v/>
      </c>
      <c r="J35" s="84" t="str">
        <f>IF(T_Importation[[#This Row],[Montant total de cout  en Devises]]="","",SUM(K$2*T_Importation[[#This Row],[Montant total de cout  en Devises]]/$C$12))</f>
        <v/>
      </c>
      <c r="K35" s="90" t="str">
        <f>IFERROR(IF(T_Importation[[#This Row],[REF]]="","",ROUNDDOWN((T_Importation[[#This Row],[Montant total Art en DA]]/T_Importation[[#This Row],[Qté]]),2)),0)</f>
        <v/>
      </c>
      <c r="L35" s="91" t="s">
        <v>42</v>
      </c>
      <c r="U35" s="86"/>
      <c r="V35" s="26"/>
      <c r="W35" s="25"/>
      <c r="X35" s="87"/>
      <c r="Y35" s="26"/>
      <c r="Z35" s="26"/>
      <c r="AA35" s="26"/>
      <c r="AB35" s="88"/>
      <c r="AC35" s="88"/>
    </row>
    <row r="36" spans="1:29" ht="15.75" thickBot="1" x14ac:dyDescent="0.3">
      <c r="A36" s="44"/>
      <c r="B36" s="81"/>
      <c r="C36" s="82"/>
      <c r="D36" s="34"/>
      <c r="E36" s="92"/>
      <c r="F36" s="89" t="str">
        <f>IF(T_Importation[[#This Row],[REF]]="","",SUM(T_Importation[[#This Row],[Qté]]*T_Importation[[#This Row],[PU en devises]]))</f>
        <v/>
      </c>
      <c r="G36" s="89" t="str">
        <f>IFERROR(IF(T_Importation[[#This Row],[REF]]="","",+F36*$C$11/($C$12-$C$11)),"")</f>
        <v/>
      </c>
      <c r="H36" s="89" t="str">
        <f>IF(T_Importation[[#This Row],[REF]]="","",SUM(F36:G36))</f>
        <v/>
      </c>
      <c r="I36" s="89" t="str">
        <f>IFERROR(IF(T_Importation[[#This Row],[REF]]="","",ROUNDDOWN(SUM(H36/C36),2)),0)</f>
        <v/>
      </c>
      <c r="J36" s="84" t="str">
        <f>IF(T_Importation[[#This Row],[Montant total de cout  en Devises]]="","",SUM(K$2*T_Importation[[#This Row],[Montant total de cout  en Devises]]/$C$12))</f>
        <v/>
      </c>
      <c r="K36" s="90" t="str">
        <f>IFERROR(IF(T_Importation[[#This Row],[REF]]="","",ROUNDDOWN((T_Importation[[#This Row],[Montant total Art en DA]]/T_Importation[[#This Row],[Qté]]),2)),0)</f>
        <v/>
      </c>
      <c r="L36" s="91" t="s">
        <v>42</v>
      </c>
      <c r="U36" s="86"/>
      <c r="V36" s="26"/>
      <c r="W36" s="25"/>
      <c r="X36" s="87"/>
      <c r="Y36" s="26"/>
      <c r="Z36" s="26"/>
      <c r="AA36" s="26"/>
      <c r="AB36" s="88"/>
      <c r="AC36" s="88"/>
    </row>
  </sheetData>
  <mergeCells count="5">
    <mergeCell ref="A5:C5"/>
    <mergeCell ref="A6:C6"/>
    <mergeCell ref="B7:C7"/>
    <mergeCell ref="B8:C8"/>
    <mergeCell ref="A9:B9"/>
  </mergeCells>
  <conditionalFormatting sqref="A18:A35">
    <cfRule type="duplicateValues" dxfId="49" priority="2"/>
  </conditionalFormatting>
  <conditionalFormatting sqref="A36">
    <cfRule type="duplicateValues" dxfId="48" priority="1"/>
  </conditionalFormatting>
  <printOptions horizontalCentered="1"/>
  <pageMargins left="0" right="0" top="0.74803149606299213" bottom="0.74803149606299213" header="0.31496062992125984" footer="0.31496062992125984"/>
  <pageSetup paperSize="9" scale="37" orientation="landscape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Importation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2022-07-08T16:49:42Z</dcterms:created>
  <dcterms:modified xsi:type="dcterms:W3CDTF">2022-07-08T17:01:42Z</dcterms:modified>
</cp:coreProperties>
</file>