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50" windowWidth="28515" windowHeight="12270" activeTab="2"/>
  </bookViews>
  <sheets>
    <sheet name="IDR-2017-18 " sheetId="1" r:id="rId1"/>
    <sheet name="av-oct-p" sheetId="2" r:id="rId2"/>
    <sheet name="turnover" sheetId="3" r:id="rId3"/>
    <sheet name="absentéisme" sheetId="4" r:id="rId4"/>
  </sheets>
  <definedNames>
    <definedName name="DropDown6_Change">NA()</definedName>
  </definedNames>
  <calcPr calcId="144525"/>
</workbook>
</file>

<file path=xl/calcChain.xml><?xml version="1.0" encoding="utf-8"?>
<calcChain xmlns="http://schemas.openxmlformats.org/spreadsheetml/2006/main">
  <c r="F24" i="4" l="1"/>
  <c r="F23" i="4"/>
  <c r="F22" i="4"/>
  <c r="F21" i="4"/>
  <c r="F20" i="4"/>
  <c r="F19" i="4"/>
  <c r="F26" i="4" s="1"/>
  <c r="H23" i="3"/>
  <c r="H22" i="3"/>
  <c r="E22" i="3"/>
  <c r="D20" i="3"/>
  <c r="D21" i="3" s="1"/>
  <c r="U137" i="1"/>
  <c r="L134" i="1"/>
  <c r="K134" i="1"/>
  <c r="P132" i="1" s="1"/>
  <c r="D134" i="1"/>
  <c r="L133" i="1"/>
  <c r="K133" i="1"/>
  <c r="W132" i="1" s="1"/>
  <c r="D133" i="1"/>
  <c r="U132" i="1"/>
  <c r="R132" i="1"/>
  <c r="F131" i="1"/>
  <c r="D131" i="1"/>
  <c r="K129" i="1"/>
  <c r="S137" i="1" s="1"/>
  <c r="W127" i="1"/>
  <c r="P127" i="1"/>
  <c r="S121" i="1"/>
  <c r="L119" i="1"/>
  <c r="K119" i="1"/>
  <c r="W117" i="1" s="1"/>
  <c r="D119" i="1"/>
  <c r="L118" i="1"/>
  <c r="K118" i="1"/>
  <c r="D118" i="1"/>
  <c r="W116" i="1"/>
  <c r="U116" i="1"/>
  <c r="R116" i="1"/>
  <c r="P116" i="1"/>
  <c r="F116" i="1"/>
  <c r="D116" i="1"/>
  <c r="K114" i="1"/>
  <c r="W111" i="1"/>
  <c r="U111" i="1"/>
  <c r="P111" i="1"/>
  <c r="L103" i="1"/>
  <c r="K103" i="1"/>
  <c r="D103" i="1"/>
  <c r="W102" i="1"/>
  <c r="L102" i="1"/>
  <c r="K102" i="1"/>
  <c r="D102" i="1"/>
  <c r="W101" i="1"/>
  <c r="U101" i="1"/>
  <c r="R101" i="1"/>
  <c r="P101" i="1"/>
  <c r="F100" i="1"/>
  <c r="D100" i="1"/>
  <c r="K98" i="1"/>
  <c r="W96" i="1"/>
  <c r="U96" i="1"/>
  <c r="R96" i="1"/>
  <c r="P96" i="1"/>
  <c r="F85" i="1"/>
  <c r="G80" i="1"/>
  <c r="G86" i="1" s="1"/>
  <c r="F79" i="1"/>
  <c r="H75" i="1"/>
  <c r="L73" i="1"/>
  <c r="I71" i="1"/>
  <c r="F62" i="1"/>
  <c r="K58" i="1"/>
  <c r="E58" i="1"/>
  <c r="D58" i="1"/>
  <c r="M58" i="1" s="1"/>
  <c r="K57" i="1"/>
  <c r="F48" i="1"/>
  <c r="G43" i="1"/>
  <c r="G49" i="1" s="1"/>
  <c r="F42" i="1"/>
  <c r="H38" i="1"/>
  <c r="L36" i="1"/>
  <c r="I34" i="1"/>
  <c r="F26" i="1"/>
  <c r="I23" i="1"/>
  <c r="G23" i="1"/>
  <c r="G20" i="1"/>
  <c r="L19" i="1"/>
  <c r="I19" i="1"/>
  <c r="M17" i="1"/>
  <c r="J20" i="1" s="1"/>
  <c r="K17" i="1"/>
  <c r="E17" i="1"/>
  <c r="D17" i="1"/>
  <c r="K16" i="1"/>
  <c r="L20" i="1" l="1"/>
  <c r="D23" i="1" s="1"/>
  <c r="K23" i="1" s="1"/>
  <c r="G62" i="1"/>
  <c r="G26" i="1"/>
  <c r="U127" i="1"/>
  <c r="W133" i="1"/>
  <c r="C62" i="1" l="1"/>
  <c r="C26" i="1"/>
  <c r="I26" i="1" s="1"/>
  <c r="K32" i="1" l="1"/>
  <c r="H69" i="1"/>
  <c r="K69" i="1" s="1"/>
  <c r="N81" i="1" s="1"/>
  <c r="I62" i="1"/>
  <c r="L62" i="1" s="1"/>
  <c r="M70" i="1" s="1"/>
  <c r="K81" i="1" l="1"/>
  <c r="F75" i="1"/>
  <c r="J75" i="1" s="1"/>
  <c r="K73" i="1" s="1"/>
  <c r="K68" i="1"/>
  <c r="B44" i="1"/>
  <c r="M33" i="1"/>
  <c r="F38" i="1"/>
  <c r="J38" i="1" s="1"/>
  <c r="K36" i="1" s="1"/>
  <c r="B50" i="1" l="1"/>
  <c r="M37" i="1"/>
  <c r="K50" i="1" s="1"/>
  <c r="K39" i="1"/>
  <c r="B81" i="1"/>
  <c r="K76" i="1"/>
  <c r="K44" i="1"/>
  <c r="M39" i="1"/>
  <c r="B87" i="1"/>
  <c r="M74" i="1"/>
  <c r="K87" i="1" l="1"/>
  <c r="M76" i="1"/>
</calcChain>
</file>

<file path=xl/sharedStrings.xml><?xml version="1.0" encoding="utf-8"?>
<sst xmlns="http://schemas.openxmlformats.org/spreadsheetml/2006/main" count="220" uniqueCount="126">
  <si>
    <t xml:space="preserve">Enoncé </t>
  </si>
  <si>
    <t xml:space="preserve">Mer KAMEL  a été recruté par la société 3 M en </t>
  </si>
  <si>
    <t xml:space="preserve">Cette société </t>
  </si>
  <si>
    <t xml:space="preserve">a l'habitude de payer a ses employés une IDR (Indemnité départ en retraite) a raison </t>
  </si>
  <si>
    <t>d'un salaire par année travaillée, calculez sur la base du salaire de la dernière année.</t>
  </si>
  <si>
    <t>TAF</t>
  </si>
  <si>
    <t xml:space="preserve">Calculez et comptabilisez la provision à la clôture de </t>
  </si>
  <si>
    <t xml:space="preserve">et </t>
  </si>
  <si>
    <t xml:space="preserve">Comptabilisez le paiement de l'IDR en </t>
  </si>
  <si>
    <t>tx ibs</t>
  </si>
  <si>
    <t>Donnée</t>
  </si>
  <si>
    <t>-Salaire mensuel 2017 =</t>
  </si>
  <si>
    <t>Dinars Algériens</t>
  </si>
  <si>
    <t xml:space="preserve">-Taux de progréssion du salaire </t>
  </si>
  <si>
    <t xml:space="preserve">-Taux   d'actualisation </t>
  </si>
  <si>
    <t>-Taux   de mortalité</t>
  </si>
  <si>
    <t>-Taux de turn over</t>
  </si>
  <si>
    <t>exercice clos</t>
  </si>
  <si>
    <t>By Touahri Chérif</t>
  </si>
  <si>
    <t>Groupe BENSAIFI Kamel EXCEL_C.F.F.</t>
  </si>
  <si>
    <r>
      <t>Genre(</t>
    </r>
    <r>
      <rPr>
        <sz val="10"/>
        <color rgb="FFFF0000"/>
        <rFont val="Arial"/>
        <family val="2"/>
      </rPr>
      <t>M</t>
    </r>
    <r>
      <rPr>
        <sz val="10"/>
        <color theme="1"/>
        <rFont val="Arial"/>
        <family val="2"/>
      </rPr>
      <t>asc</t>
    </r>
    <r>
      <rPr>
        <sz val="10"/>
        <color rgb="FFFF0000"/>
        <rFont val="Arial"/>
        <family val="2"/>
      </rPr>
      <t>-F</t>
    </r>
    <r>
      <rPr>
        <sz val="10"/>
        <color theme="1"/>
        <rFont val="Arial"/>
        <family val="2"/>
      </rPr>
      <t>ém)</t>
    </r>
  </si>
  <si>
    <t>âge/retraite-60/55</t>
  </si>
  <si>
    <t>Salaire  de poste</t>
  </si>
  <si>
    <t>Date de naissance</t>
  </si>
  <si>
    <t>Date Recrutement.</t>
  </si>
  <si>
    <t xml:space="preserve">Ancienneté acquise  </t>
  </si>
  <si>
    <t>Durée résiduel  55/60</t>
  </si>
  <si>
    <t>M</t>
  </si>
  <si>
    <t>Salaire de fin de carrière</t>
  </si>
  <si>
    <t>50 000(1+t)^32 =</t>
  </si>
  <si>
    <t xml:space="preserve">Montant de l'indemnité globale </t>
  </si>
  <si>
    <t>x</t>
  </si>
  <si>
    <t>=</t>
  </si>
  <si>
    <t xml:space="preserve">Pondération </t>
  </si>
  <si>
    <r>
      <t>4120132 x (1-tm)^</t>
    </r>
    <r>
      <rPr>
        <sz val="8"/>
        <color theme="1"/>
        <rFont val="Arial"/>
        <family val="2"/>
      </rPr>
      <t xml:space="preserve">32 </t>
    </r>
    <r>
      <rPr>
        <sz val="12"/>
        <color theme="1"/>
        <rFont val="Arial"/>
        <family val="2"/>
      </rPr>
      <t>x (1-tr)^</t>
    </r>
    <r>
      <rPr>
        <sz val="9"/>
        <color theme="1"/>
        <rFont val="Arial"/>
        <family val="2"/>
      </rPr>
      <t xml:space="preserve">32 </t>
    </r>
  </si>
  <si>
    <t>(1-H12)^32</t>
  </si>
  <si>
    <t>(1-H13)^32</t>
  </si>
  <si>
    <t>D22*G22*I22</t>
  </si>
  <si>
    <t>Montant à provisionner en 2017</t>
  </si>
  <si>
    <t>Prov=</t>
  </si>
  <si>
    <t>Comptabilisation</t>
  </si>
  <si>
    <t>Comptes</t>
  </si>
  <si>
    <t xml:space="preserve">Libellé-
</t>
  </si>
  <si>
    <t>Débit</t>
  </si>
  <si>
    <t>Crédit</t>
  </si>
  <si>
    <t>Dotation Amort. Provision</t>
  </si>
  <si>
    <t>Provision Pension de Retraite</t>
  </si>
  <si>
    <t>Constatation provision IDR</t>
  </si>
  <si>
    <t xml:space="preserve">Impôts différés actif  </t>
  </si>
  <si>
    <t xml:space="preserve">Impôsition différé actif  </t>
  </si>
  <si>
    <t xml:space="preserve">Consta IDA </t>
  </si>
  <si>
    <t>total bordereau</t>
  </si>
  <si>
    <t>Grand livre</t>
  </si>
  <si>
    <t>D                   681                  C</t>
  </si>
  <si>
    <t>D                153                   C</t>
  </si>
  <si>
    <t>D                  133           C</t>
  </si>
  <si>
    <t>D                692                 C</t>
  </si>
  <si>
    <t>Montant à provisionner en 2018</t>
  </si>
  <si>
    <t>Charges d’intérêts</t>
  </si>
  <si>
    <t>D                661                C</t>
  </si>
  <si>
    <t>Montant de la dépense correspond aux montants provisionnés</t>
  </si>
  <si>
    <r>
      <t xml:space="preserve">Comptabilisation </t>
    </r>
    <r>
      <rPr>
        <b/>
        <i/>
        <sz val="12"/>
        <color rgb="FFFF0000"/>
        <rFont val="Arial"/>
        <family val="2"/>
      </rPr>
      <t>1er Cas</t>
    </r>
  </si>
  <si>
    <t>D              421           C</t>
  </si>
  <si>
    <t>Pour solde</t>
  </si>
  <si>
    <t>Xp</t>
  </si>
  <si>
    <t xml:space="preserve">Personnel, rémunérations dues </t>
  </si>
  <si>
    <t>x1</t>
  </si>
  <si>
    <t>Etat, impôts et taxes recouvrables sur des tiers</t>
  </si>
  <si>
    <t>x2</t>
  </si>
  <si>
    <t>D              442             C</t>
  </si>
  <si>
    <t xml:space="preserve">                D             512               C</t>
  </si>
  <si>
    <t xml:space="preserve">Trésorerie (Banque) </t>
  </si>
  <si>
    <t>Xb</t>
  </si>
  <si>
    <t>Reglement personnel et irg-10%</t>
  </si>
  <si>
    <t>Montant de la provision n'est suffisant</t>
  </si>
  <si>
    <r>
      <t xml:space="preserve">Comptabilisation </t>
    </r>
    <r>
      <rPr>
        <b/>
        <i/>
        <sz val="12"/>
        <color rgb="FFFF0000"/>
        <rFont val="Arial"/>
        <family val="2"/>
      </rPr>
      <t>2er Cas</t>
    </r>
  </si>
  <si>
    <t>Charges de personnel</t>
  </si>
  <si>
    <t>Xc</t>
  </si>
  <si>
    <t>D                631            C</t>
  </si>
  <si>
    <t>Montant de la provision est  trop élevé</t>
  </si>
  <si>
    <r>
      <t xml:space="preserve">Comptabilisation </t>
    </r>
    <r>
      <rPr>
        <b/>
        <i/>
        <sz val="12"/>
        <color rgb="FFFF0000"/>
        <rFont val="Arial"/>
        <family val="2"/>
      </rPr>
      <t>3er Cas</t>
    </r>
  </si>
  <si>
    <t>Reprises d’expl /pertes de valeur et provisions</t>
  </si>
  <si>
    <t>Xprod</t>
  </si>
  <si>
    <t>D                781          C</t>
  </si>
  <si>
    <t>Vidéo [25] : L'indemnité de départ à la retraite DU 11/06/2017</t>
  </si>
  <si>
    <t>CE QUE PREVOIT LE NSCF</t>
  </si>
  <si>
    <t>Avantages octroyés au personnel</t>
  </si>
  <si>
    <r>
      <rPr>
        <sz val="18"/>
        <color theme="0"/>
        <rFont val="Calibri"/>
        <family val="2"/>
        <scheme val="minor"/>
      </rPr>
      <t>136-1</t>
    </r>
    <r>
      <rPr>
        <sz val="18"/>
        <color rgb="FF00FF00"/>
        <rFont val="Calibri"/>
        <family val="2"/>
        <scheme val="minor"/>
      </rPr>
      <t>. Les avantages accordés par une entité à son</t>
    </r>
  </si>
  <si>
    <t>personnel en activité ou non actif sont comptabilisés en</t>
  </si>
  <si>
    <t>charges dès que le personnel a effectué le travail prévu en</t>
  </si>
  <si>
    <t>contrepartie de ces avantages, ou dès que les conditions</t>
  </si>
  <si>
    <t>auxquelles étaient soumises les obligations contractées</t>
  </si>
  <si>
    <t>par l'entité vis-à-vis de son personnel sont remplies.</t>
  </si>
  <si>
    <r>
      <rPr>
        <sz val="18"/>
        <color theme="0"/>
        <rFont val="Calibri"/>
        <family val="2"/>
        <scheme val="minor"/>
      </rPr>
      <t>136-2.</t>
    </r>
    <r>
      <rPr>
        <sz val="18"/>
        <color rgb="FF00FF00"/>
        <rFont val="Calibri"/>
        <family val="2"/>
        <scheme val="minor"/>
      </rPr>
      <t xml:space="preserve"> A chaque clôture d'exercice, le montant des</t>
    </r>
  </si>
  <si>
    <t>engagements de l'entité en matière de pension, de compléments</t>
  </si>
  <si>
    <t xml:space="preserve"> de retraite, d'indemnités et d'allocations en  raison du départ à</t>
  </si>
  <si>
    <t xml:space="preserve"> la retraite ou d'avantages similaires des membres</t>
  </si>
  <si>
    <t xml:space="preserve"> de son personnel et de ses associés et mandataires sociaux</t>
  </si>
  <si>
    <t xml:space="preserve"> est constaté sous forme de provisions.</t>
  </si>
  <si>
    <t>Ces provisions sont déterminées sur la base de la valeur</t>
  </si>
  <si>
    <t>actualisée de l'ensemble des obligations de l'entité</t>
  </si>
  <si>
    <t>vis-à-vis de son personnel, en utilisant des hypothèses de</t>
  </si>
  <si>
    <t>calcul et des méthodes actuarielles adaptées.</t>
  </si>
  <si>
    <t xml:space="preserve"> tableau peut servir à calculer le turnover globalement pour une entreprise</t>
  </si>
  <si>
    <r>
      <t>Taux de turn-over</t>
    </r>
    <r>
      <rPr>
        <sz val="11"/>
        <color rgb="FF3F4C55"/>
        <rFont val="Segoe UI"/>
        <family val="2"/>
      </rPr>
      <t> </t>
    </r>
    <r>
      <rPr>
        <b/>
        <sz val="11"/>
        <color rgb="FF3F4C55"/>
        <rFont val="Segoe UI"/>
        <family val="2"/>
      </rPr>
      <t>= [(Nombre de départs au cours de l’année N + Nombre d’arrivées au cours de l’année N)/2] / Effectif au 1er janvier de l’année N</t>
    </r>
  </si>
  <si>
    <t>TURNOVER :</t>
  </si>
  <si>
    <t xml:space="preserve">Nombre d'entrées année </t>
  </si>
  <si>
    <t>EFF/ DEBUT-Année</t>
  </si>
  <si>
    <t>Nombre de sorties année</t>
  </si>
  <si>
    <t>ENTREES</t>
  </si>
  <si>
    <t xml:space="preserve">Effectifs au 1er janvier année </t>
  </si>
  <si>
    <t>SORTIES</t>
  </si>
  <si>
    <t>EFF/FIN-Annéé</t>
  </si>
  <si>
    <t>Taux de renouvellement du personnel</t>
  </si>
  <si>
    <t xml:space="preserve"> tableau peut servir à calculer le taux  globalement absentéime pour une entreprise</t>
  </si>
  <si>
    <t>Taux d'absentéisme</t>
  </si>
  <si>
    <t>Heures total de travail mois</t>
  </si>
  <si>
    <t>noms salariés</t>
  </si>
  <si>
    <t>H-Absences</t>
  </si>
  <si>
    <t>Tx Absentéisme</t>
  </si>
  <si>
    <t>athmene</t>
  </si>
  <si>
    <t>omar</t>
  </si>
  <si>
    <t>ali</t>
  </si>
  <si>
    <t>ahmed</t>
  </si>
  <si>
    <t>slimene</t>
  </si>
  <si>
    <t>khaled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</si>
</sst>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[$-40C]mmmm\-yy;@"/>
    <numFmt numFmtId="165" formatCode="#,##0\ _€"/>
    <numFmt numFmtId="166" formatCode="_-* #,##0\ _€_-;\-* #,##0\ _€_-;_-* &quot;-&quot;??\ _€_-;_-@_-"/>
    <numFmt numFmtId="167" formatCode="#,##0.00\ _€"/>
    <numFmt numFmtId="168" formatCode="#,##0.00&quot; Heures &quot;"/>
  </numFmts>
  <fonts count="4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2"/>
      <color rgb="FF00FF00"/>
      <name val="Arial"/>
      <family val="2"/>
    </font>
    <font>
      <b/>
      <i/>
      <sz val="10"/>
      <color rgb="FFFF0000"/>
      <name val="Arial"/>
      <family val="2"/>
    </font>
    <font>
      <b/>
      <i/>
      <sz val="8"/>
      <color rgb="FFFF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i/>
      <sz val="12"/>
      <color rgb="FFFF0000"/>
      <name val="Arial"/>
      <family val="2"/>
    </font>
    <font>
      <sz val="10"/>
      <name val="Geneva"/>
      <family val="2"/>
    </font>
    <font>
      <b/>
      <sz val="12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2"/>
      <name val="Times"/>
    </font>
    <font>
      <sz val="18"/>
      <color rgb="FFFFFF00"/>
      <name val="Calibri"/>
      <family val="2"/>
      <scheme val="minor"/>
    </font>
    <font>
      <sz val="18"/>
      <color theme="0"/>
      <name val="Calibri"/>
      <family val="2"/>
      <scheme val="minor"/>
    </font>
    <font>
      <sz val="26"/>
      <color theme="0"/>
      <name val="Calibri"/>
      <family val="2"/>
      <scheme val="minor"/>
    </font>
    <font>
      <sz val="18"/>
      <color rgb="FF00FF00"/>
      <name val="Calibri"/>
      <family val="2"/>
      <scheme val="minor"/>
    </font>
    <font>
      <sz val="14"/>
      <color rgb="FF00FF00"/>
      <name val="Calibri"/>
      <family val="2"/>
      <scheme val="minor"/>
    </font>
    <font>
      <b/>
      <sz val="18"/>
      <color theme="1"/>
      <name val="Arial"/>
      <family val="2"/>
    </font>
    <font>
      <b/>
      <sz val="11"/>
      <color rgb="FF3F4C55"/>
      <name val="Segoe UI"/>
      <family val="2"/>
    </font>
    <font>
      <sz val="11"/>
      <color rgb="FF3F4C55"/>
      <name val="Segoe UI"/>
      <family val="2"/>
    </font>
    <font>
      <sz val="8"/>
      <color rgb="FFFF0000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gray0625">
        <bgColor theme="0" tint="-0.14996795556505021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0">
    <xf numFmtId="0" fontId="0" fillId="0" borderId="0"/>
    <xf numFmtId="43" fontId="8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26" fillId="0" borderId="0"/>
    <xf numFmtId="0" fontId="8" fillId="0" borderId="0" applyFill="0" applyBorder="0" applyAlignment="0"/>
    <xf numFmtId="2" fontId="26" fillId="0" borderId="0">
      <alignment horizontal="left"/>
    </xf>
    <xf numFmtId="0" fontId="27" fillId="0" borderId="20" applyNumberFormat="0" applyAlignment="0" applyProtection="0"/>
    <xf numFmtId="0" fontId="27" fillId="0" borderId="21">
      <alignment horizontal="left" vertical="center"/>
    </xf>
    <xf numFmtId="43" fontId="2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1" fillId="0" borderId="0"/>
    <xf numFmtId="0" fontId="3" fillId="0" borderId="0"/>
    <xf numFmtId="9" fontId="8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3">
    <xf numFmtId="0" fontId="0" fillId="0" borderId="0" xfId="0"/>
    <xf numFmtId="0" fontId="4" fillId="0" borderId="0" xfId="2" applyFont="1"/>
    <xf numFmtId="0" fontId="3" fillId="0" borderId="0" xfId="2"/>
    <xf numFmtId="0" fontId="3" fillId="0" borderId="0" xfId="2" applyFont="1"/>
    <xf numFmtId="164" fontId="3" fillId="0" borderId="0" xfId="2" applyNumberFormat="1" applyFont="1" applyAlignment="1">
      <alignment horizontal="center"/>
    </xf>
    <xf numFmtId="0" fontId="3" fillId="0" borderId="0" xfId="2" applyFont="1" applyAlignment="1"/>
    <xf numFmtId="0" fontId="5" fillId="0" borderId="0" xfId="2" applyFont="1"/>
    <xf numFmtId="0" fontId="6" fillId="0" borderId="0" xfId="2" applyFont="1"/>
    <xf numFmtId="0" fontId="3" fillId="0" borderId="0" xfId="2" applyFont="1" applyAlignment="1">
      <alignment horizontal="center"/>
    </xf>
    <xf numFmtId="9" fontId="3" fillId="0" borderId="0" xfId="2" applyNumberFormat="1" applyFont="1" applyAlignment="1">
      <alignment horizontal="left"/>
    </xf>
    <xf numFmtId="0" fontId="3" fillId="0" borderId="0" xfId="2" applyFont="1" applyAlignment="1">
      <alignment horizontal="left"/>
    </xf>
    <xf numFmtId="0" fontId="7" fillId="0" borderId="0" xfId="2" applyFont="1" applyAlignment="1">
      <alignment horizontal="right"/>
    </xf>
    <xf numFmtId="0" fontId="3" fillId="0" borderId="0" xfId="2" applyFont="1" applyBorder="1" applyAlignment="1">
      <alignment horizontal="left"/>
    </xf>
    <xf numFmtId="0" fontId="3" fillId="0" borderId="0" xfId="2" applyBorder="1" applyAlignment="1">
      <alignment horizontal="left"/>
    </xf>
    <xf numFmtId="0" fontId="7" fillId="0" borderId="0" xfId="2" applyFont="1" applyAlignment="1">
      <alignment horizontal="left"/>
    </xf>
    <xf numFmtId="0" fontId="3" fillId="0" borderId="0" xfId="2" applyFont="1" applyBorder="1" applyAlignment="1">
      <alignment horizontal="center"/>
    </xf>
    <xf numFmtId="0" fontId="3" fillId="0" borderId="0" xfId="2" quotePrefix="1" applyFont="1"/>
    <xf numFmtId="165" fontId="7" fillId="0" borderId="0" xfId="2" applyNumberFormat="1" applyFont="1" applyAlignment="1">
      <alignment horizontal="right"/>
    </xf>
    <xf numFmtId="9" fontId="7" fillId="0" borderId="0" xfId="2" applyNumberFormat="1" applyFont="1" applyAlignment="1">
      <alignment horizontal="center"/>
    </xf>
    <xf numFmtId="17" fontId="9" fillId="0" borderId="0" xfId="2" applyNumberFormat="1" applyFont="1" applyBorder="1" applyAlignment="1">
      <alignment horizontal="center"/>
    </xf>
    <xf numFmtId="17" fontId="9" fillId="0" borderId="0" xfId="2" applyNumberFormat="1" applyFont="1" applyBorder="1" applyAlignment="1">
      <alignment horizontal="right"/>
    </xf>
    <xf numFmtId="9" fontId="7" fillId="0" borderId="0" xfId="2" applyNumberFormat="1" applyFont="1" applyAlignment="1">
      <alignment horizontal="center"/>
    </xf>
    <xf numFmtId="166" fontId="10" fillId="0" borderId="0" xfId="1" applyNumberFormat="1" applyFont="1" applyBorder="1"/>
    <xf numFmtId="0" fontId="3" fillId="0" borderId="0" xfId="2" applyFont="1" applyBorder="1"/>
    <xf numFmtId="0" fontId="3" fillId="0" borderId="0" xfId="2" quotePrefix="1" applyFont="1" applyBorder="1"/>
    <xf numFmtId="9" fontId="7" fillId="0" borderId="0" xfId="2" applyNumberFormat="1" applyFont="1" applyBorder="1" applyAlignment="1">
      <alignment horizontal="center"/>
    </xf>
    <xf numFmtId="43" fontId="10" fillId="0" borderId="0" xfId="1" applyNumberFormat="1" applyFont="1" applyBorder="1"/>
    <xf numFmtId="0" fontId="11" fillId="2" borderId="0" xfId="2" applyFont="1" applyFill="1" applyBorder="1"/>
    <xf numFmtId="14" fontId="11" fillId="2" borderId="0" xfId="2" applyNumberFormat="1" applyFont="1" applyFill="1" applyBorder="1" applyAlignment="1">
      <alignment horizontal="center"/>
    </xf>
    <xf numFmtId="0" fontId="12" fillId="0" borderId="1" xfId="2" applyFont="1" applyBorder="1"/>
    <xf numFmtId="0" fontId="3" fillId="0" borderId="1" xfId="2" applyFont="1" applyBorder="1"/>
    <xf numFmtId="0" fontId="13" fillId="0" borderId="1" xfId="2" applyFont="1" applyBorder="1"/>
    <xf numFmtId="0" fontId="14" fillId="0" borderId="2" xfId="2" applyFont="1" applyBorder="1" applyAlignment="1">
      <alignment horizontal="center" vertical="center" textRotation="180"/>
    </xf>
    <xf numFmtId="0" fontId="14" fillId="0" borderId="2" xfId="2" applyFont="1" applyBorder="1" applyAlignment="1">
      <alignment horizontal="center" textRotation="180"/>
    </xf>
    <xf numFmtId="0" fontId="14" fillId="0" borderId="2" xfId="2" applyFont="1" applyBorder="1" applyAlignment="1">
      <alignment horizontal="center" vertical="center" textRotation="180" wrapText="1"/>
    </xf>
    <xf numFmtId="14" fontId="14" fillId="0" borderId="3" xfId="2" applyNumberFormat="1" applyFont="1" applyBorder="1" applyAlignment="1">
      <alignment horizontal="center" vertical="center" textRotation="180" wrapText="1"/>
    </xf>
    <xf numFmtId="0" fontId="14" fillId="0" borderId="4" xfId="2" applyFont="1" applyBorder="1" applyAlignment="1">
      <alignment vertical="center" textRotation="180" wrapText="1"/>
    </xf>
    <xf numFmtId="0" fontId="1" fillId="0" borderId="2" xfId="3" applyFont="1" applyBorder="1" applyAlignment="1">
      <alignment horizontal="center" vertical="center" wrapText="1"/>
    </xf>
    <xf numFmtId="0" fontId="1" fillId="0" borderId="2" xfId="3" applyBorder="1" applyAlignment="1">
      <alignment horizontal="center" vertical="center" wrapText="1"/>
    </xf>
    <xf numFmtId="43" fontId="0" fillId="0" borderId="2" xfId="4" applyFont="1" applyBorder="1" applyAlignment="1">
      <alignment horizontal="center" vertical="center" wrapText="1"/>
    </xf>
    <xf numFmtId="14" fontId="1" fillId="0" borderId="2" xfId="3" applyNumberFormat="1" applyBorder="1" applyAlignment="1">
      <alignment horizontal="center" vertical="center" wrapText="1"/>
    </xf>
    <xf numFmtId="1" fontId="2" fillId="0" borderId="2" xfId="3" applyNumberFormat="1" applyFont="1" applyBorder="1" applyAlignment="1">
      <alignment horizontal="center" vertical="center" wrapText="1"/>
    </xf>
    <xf numFmtId="1" fontId="1" fillId="0" borderId="2" xfId="3" applyNumberFormat="1" applyBorder="1" applyAlignment="1">
      <alignment horizontal="center" vertical="center" wrapText="1"/>
    </xf>
    <xf numFmtId="0" fontId="1" fillId="0" borderId="0" xfId="3" applyBorder="1" applyAlignment="1">
      <alignment horizontal="center" vertical="center" wrapText="1"/>
    </xf>
    <xf numFmtId="43" fontId="0" fillId="0" borderId="0" xfId="4" applyFont="1" applyBorder="1" applyAlignment="1">
      <alignment horizontal="center" vertical="center" wrapText="1"/>
    </xf>
    <xf numFmtId="14" fontId="1" fillId="0" borderId="0" xfId="3" applyNumberFormat="1" applyBorder="1" applyAlignment="1">
      <alignment horizontal="center" vertical="center" wrapText="1"/>
    </xf>
    <xf numFmtId="1" fontId="1" fillId="0" borderId="0" xfId="3" applyNumberFormat="1" applyBorder="1" applyAlignment="1">
      <alignment horizontal="center" vertical="center" wrapText="1"/>
    </xf>
    <xf numFmtId="2" fontId="1" fillId="0" borderId="0" xfId="3" applyNumberFormat="1" applyBorder="1" applyAlignment="1">
      <alignment horizontal="center" vertical="center" wrapText="1"/>
    </xf>
    <xf numFmtId="165" fontId="3" fillId="0" borderId="0" xfId="2" applyNumberFormat="1" applyFont="1" applyBorder="1" applyAlignment="1">
      <alignment horizontal="center"/>
    </xf>
    <xf numFmtId="165" fontId="7" fillId="0" borderId="0" xfId="2" applyNumberFormat="1" applyFont="1" applyBorder="1" applyAlignment="1">
      <alignment horizontal="right"/>
    </xf>
    <xf numFmtId="165" fontId="3" fillId="0" borderId="0" xfId="2" applyNumberFormat="1" applyFont="1" applyBorder="1" applyAlignment="1">
      <alignment horizontal="center"/>
    </xf>
    <xf numFmtId="165" fontId="7" fillId="0" borderId="0" xfId="2" applyNumberFormat="1" applyFont="1" applyBorder="1" applyAlignment="1">
      <alignment horizontal="center"/>
    </xf>
    <xf numFmtId="165" fontId="7" fillId="0" borderId="0" xfId="2" quotePrefix="1" applyNumberFormat="1" applyFont="1" applyBorder="1" applyAlignment="1">
      <alignment horizontal="center"/>
    </xf>
    <xf numFmtId="165" fontId="3" fillId="0" borderId="0" xfId="2" applyNumberFormat="1" applyFont="1" applyBorder="1" applyAlignment="1"/>
    <xf numFmtId="165" fontId="7" fillId="0" borderId="0" xfId="2" applyNumberFormat="1" applyFont="1" applyBorder="1" applyAlignment="1">
      <alignment horizontal="right"/>
    </xf>
    <xf numFmtId="0" fontId="3" fillId="0" borderId="0" xfId="2" applyFont="1" applyBorder="1" applyAlignment="1">
      <alignment horizontal="center"/>
    </xf>
    <xf numFmtId="43" fontId="18" fillId="0" borderId="0" xfId="1" applyFont="1" applyBorder="1" applyAlignment="1">
      <alignment horizontal="center"/>
    </xf>
    <xf numFmtId="167" fontId="3" fillId="0" borderId="0" xfId="2" applyNumberFormat="1" applyFont="1" applyBorder="1" applyAlignment="1">
      <alignment horizontal="center"/>
    </xf>
    <xf numFmtId="165" fontId="3" fillId="0" borderId="0" xfId="2" quotePrefix="1" applyNumberFormat="1" applyFont="1" applyBorder="1" applyAlignment="1">
      <alignment horizontal="center"/>
    </xf>
    <xf numFmtId="0" fontId="3" fillId="0" borderId="0" xfId="2" applyFont="1" applyBorder="1" applyAlignment="1"/>
    <xf numFmtId="167" fontId="18" fillId="0" borderId="0" xfId="2" applyNumberFormat="1" applyFont="1" applyBorder="1" applyAlignment="1">
      <alignment horizontal="center"/>
    </xf>
    <xf numFmtId="167" fontId="18" fillId="0" borderId="0" xfId="2" applyNumberFormat="1" applyFont="1" applyBorder="1" applyAlignment="1">
      <alignment horizontal="center"/>
    </xf>
    <xf numFmtId="165" fontId="7" fillId="0" borderId="2" xfId="2" applyNumberFormat="1" applyFont="1" applyBorder="1" applyAlignment="1">
      <alignment horizontal="center"/>
    </xf>
    <xf numFmtId="0" fontId="19" fillId="0" borderId="0" xfId="2" applyFont="1" applyBorder="1"/>
    <xf numFmtId="0" fontId="20" fillId="0" borderId="2" xfId="0" applyFont="1" applyBorder="1" applyAlignment="1">
      <alignment horizontal="center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3" xfId="0" applyFont="1" applyBorder="1" applyAlignment="1"/>
    <xf numFmtId="0" fontId="20" fillId="0" borderId="8" xfId="0" applyFont="1" applyBorder="1" applyAlignment="1"/>
    <xf numFmtId="0" fontId="20" fillId="0" borderId="4" xfId="0" applyFont="1" applyBorder="1" applyAlignment="1"/>
    <xf numFmtId="0" fontId="20" fillId="0" borderId="2" xfId="0" applyFont="1" applyBorder="1"/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/>
    <xf numFmtId="0" fontId="20" fillId="0" borderId="0" xfId="0" applyFont="1" applyBorder="1"/>
    <xf numFmtId="166" fontId="20" fillId="0" borderId="12" xfId="4" applyNumberFormat="1" applyFont="1" applyBorder="1" applyAlignment="1">
      <alignment horizontal="center"/>
    </xf>
    <xf numFmtId="166" fontId="20" fillId="0" borderId="14" xfId="4" applyNumberFormat="1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2" xfId="0" applyFont="1" applyBorder="1"/>
    <xf numFmtId="0" fontId="20" fillId="0" borderId="15" xfId="0" applyFont="1" applyBorder="1" applyAlignment="1">
      <alignment horizontal="center"/>
    </xf>
    <xf numFmtId="43" fontId="21" fillId="0" borderId="12" xfId="4" applyFont="1" applyBorder="1" applyAlignment="1">
      <alignment horizontal="center"/>
    </xf>
    <xf numFmtId="43" fontId="21" fillId="0" borderId="14" xfId="4" applyFont="1" applyBorder="1" applyAlignment="1">
      <alignment horizontal="center"/>
    </xf>
    <xf numFmtId="166" fontId="20" fillId="0" borderId="12" xfId="0" applyNumberFormat="1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5" xfId="0" applyFont="1" applyBorder="1"/>
    <xf numFmtId="0" fontId="22" fillId="0" borderId="12" xfId="0" applyFont="1" applyBorder="1" applyAlignment="1"/>
    <xf numFmtId="0" fontId="22" fillId="0" borderId="0" xfId="0" applyFont="1" applyBorder="1" applyAlignment="1"/>
    <xf numFmtId="0" fontId="15" fillId="0" borderId="0" xfId="2" applyFont="1" applyBorder="1" applyAlignment="1">
      <alignment horizontal="left"/>
    </xf>
    <xf numFmtId="0" fontId="15" fillId="0" borderId="14" xfId="2" applyFont="1" applyBorder="1" applyAlignment="1">
      <alignment horizontal="left"/>
    </xf>
    <xf numFmtId="0" fontId="20" fillId="0" borderId="12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166" fontId="23" fillId="0" borderId="0" xfId="0" applyNumberFormat="1" applyFont="1" applyBorder="1" applyAlignment="1">
      <alignment horizontal="left"/>
    </xf>
    <xf numFmtId="9" fontId="15" fillId="0" borderId="0" xfId="2" applyNumberFormat="1" applyFont="1" applyBorder="1"/>
    <xf numFmtId="166" fontId="15" fillId="0" borderId="0" xfId="2" applyNumberFormat="1" applyFont="1" applyBorder="1"/>
    <xf numFmtId="0" fontId="20" fillId="3" borderId="3" xfId="0" applyFont="1" applyFill="1" applyBorder="1" applyAlignment="1">
      <alignment horizontal="center"/>
    </xf>
    <xf numFmtId="0" fontId="20" fillId="3" borderId="8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43" fontId="21" fillId="3" borderId="3" xfId="0" applyNumberFormat="1" applyFont="1" applyFill="1" applyBorder="1" applyAlignment="1">
      <alignment horizontal="center"/>
    </xf>
    <xf numFmtId="43" fontId="21" fillId="3" borderId="4" xfId="0" applyNumberFormat="1" applyFont="1" applyFill="1" applyBorder="1" applyAlignment="1">
      <alignment horizontal="center"/>
    </xf>
    <xf numFmtId="0" fontId="6" fillId="0" borderId="0" xfId="2" applyFont="1" applyBorder="1"/>
    <xf numFmtId="0" fontId="21" fillId="0" borderId="10" xfId="0" applyFont="1" applyBorder="1" applyAlignment="1">
      <alignment horizontal="center"/>
    </xf>
    <xf numFmtId="0" fontId="24" fillId="4" borderId="2" xfId="0" applyFont="1" applyFill="1" applyBorder="1" applyAlignment="1">
      <alignment horizontal="center"/>
    </xf>
    <xf numFmtId="0" fontId="0" fillId="0" borderId="0" xfId="0" applyBorder="1"/>
    <xf numFmtId="43" fontId="21" fillId="0" borderId="6" xfId="0" applyNumberFormat="1" applyFont="1" applyBorder="1" applyAlignment="1">
      <alignment horizontal="center"/>
    </xf>
    <xf numFmtId="43" fontId="21" fillId="0" borderId="7" xfId="0" applyNumberFormat="1" applyFont="1" applyBorder="1" applyAlignment="1">
      <alignment horizontal="center"/>
    </xf>
    <xf numFmtId="0" fontId="21" fillId="0" borderId="12" xfId="0" applyFont="1" applyBorder="1"/>
    <xf numFmtId="43" fontId="21" fillId="0" borderId="0" xfId="0" applyNumberFormat="1" applyFont="1" applyBorder="1"/>
    <xf numFmtId="43" fontId="21" fillId="0" borderId="5" xfId="0" applyNumberFormat="1" applyFont="1" applyBorder="1" applyAlignment="1">
      <alignment horizontal="center"/>
    </xf>
    <xf numFmtId="0" fontId="21" fillId="0" borderId="0" xfId="0" applyFont="1" applyBorder="1"/>
    <xf numFmtId="0" fontId="6" fillId="0" borderId="0" xfId="2" applyFont="1" applyBorder="1" applyAlignment="1">
      <alignment horizontal="center"/>
    </xf>
    <xf numFmtId="0" fontId="3" fillId="0" borderId="16" xfId="2" applyFont="1" applyBorder="1"/>
    <xf numFmtId="165" fontId="14" fillId="0" borderId="0" xfId="2" applyNumberFormat="1" applyFont="1" applyBorder="1"/>
    <xf numFmtId="9" fontId="14" fillId="0" borderId="0" xfId="2" applyNumberFormat="1" applyFont="1" applyBorder="1"/>
    <xf numFmtId="43" fontId="20" fillId="0" borderId="12" xfId="4" applyFont="1" applyBorder="1" applyAlignment="1">
      <alignment horizontal="center"/>
    </xf>
    <xf numFmtId="43" fontId="20" fillId="0" borderId="14" xfId="4" applyFont="1" applyBorder="1" applyAlignment="1">
      <alignment horizontal="center"/>
    </xf>
    <xf numFmtId="0" fontId="3" fillId="0" borderId="17" xfId="2" applyFont="1" applyBorder="1"/>
    <xf numFmtId="0" fontId="3" fillId="2" borderId="18" xfId="2" applyFont="1" applyFill="1" applyBorder="1"/>
    <xf numFmtId="0" fontId="3" fillId="5" borderId="3" xfId="2" applyFont="1" applyFill="1" applyBorder="1"/>
    <xf numFmtId="0" fontId="3" fillId="5" borderId="4" xfId="2" applyFont="1" applyFill="1" applyBorder="1"/>
    <xf numFmtId="0" fontId="3" fillId="5" borderId="5" xfId="2" applyFont="1" applyFill="1" applyBorder="1"/>
    <xf numFmtId="0" fontId="21" fillId="5" borderId="8" xfId="0" applyFont="1" applyFill="1" applyBorder="1" applyAlignment="1">
      <alignment horizontal="center"/>
    </xf>
    <xf numFmtId="0" fontId="3" fillId="5" borderId="6" xfId="2" applyFont="1" applyFill="1" applyBorder="1"/>
    <xf numFmtId="0" fontId="21" fillId="5" borderId="4" xfId="0" applyFont="1" applyFill="1" applyBorder="1" applyAlignment="1">
      <alignment horizontal="center"/>
    </xf>
    <xf numFmtId="0" fontId="3" fillId="5" borderId="12" xfId="2" applyFont="1" applyFill="1" applyBorder="1"/>
    <xf numFmtId="166" fontId="3" fillId="5" borderId="6" xfId="2" applyNumberFormat="1" applyFont="1" applyFill="1" applyBorder="1" applyAlignment="1">
      <alignment horizontal="center"/>
    </xf>
    <xf numFmtId="0" fontId="3" fillId="5" borderId="7" xfId="2" applyFont="1" applyFill="1" applyBorder="1" applyAlignment="1">
      <alignment horizontal="center"/>
    </xf>
    <xf numFmtId="43" fontId="21" fillId="5" borderId="5" xfId="0" applyNumberFormat="1" applyFont="1" applyFill="1" applyBorder="1" applyAlignment="1">
      <alignment horizontal="center"/>
    </xf>
    <xf numFmtId="43" fontId="21" fillId="5" borderId="6" xfId="0" applyNumberFormat="1" applyFont="1" applyFill="1" applyBorder="1" applyAlignment="1">
      <alignment horizontal="center"/>
    </xf>
    <xf numFmtId="0" fontId="3" fillId="5" borderId="0" xfId="2" applyFont="1" applyFill="1" applyBorder="1"/>
    <xf numFmtId="43" fontId="23" fillId="5" borderId="6" xfId="0" applyNumberFormat="1" applyFont="1" applyFill="1" applyBorder="1" applyAlignment="1">
      <alignment horizontal="center"/>
    </xf>
    <xf numFmtId="43" fontId="23" fillId="5" borderId="7" xfId="0" applyNumberFormat="1" applyFont="1" applyFill="1" applyBorder="1" applyAlignment="1">
      <alignment horizontal="center"/>
    </xf>
    <xf numFmtId="166" fontId="20" fillId="5" borderId="5" xfId="0" applyNumberFormat="1" applyFont="1" applyFill="1" applyBorder="1" applyAlignment="1">
      <alignment horizontal="center"/>
    </xf>
    <xf numFmtId="0" fontId="20" fillId="5" borderId="7" xfId="0" applyFont="1" applyFill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7" xfId="0" applyFont="1" applyBorder="1"/>
    <xf numFmtId="0" fontId="21" fillId="5" borderId="0" xfId="0" applyFont="1" applyFill="1" applyBorder="1"/>
    <xf numFmtId="0" fontId="21" fillId="5" borderId="12" xfId="0" applyFont="1" applyFill="1" applyBorder="1"/>
    <xf numFmtId="0" fontId="0" fillId="5" borderId="0" xfId="0" applyFill="1" applyBorder="1"/>
    <xf numFmtId="0" fontId="20" fillId="5" borderId="0" xfId="0" applyFont="1" applyFill="1" applyBorder="1"/>
    <xf numFmtId="0" fontId="0" fillId="5" borderId="14" xfId="0" applyFill="1" applyBorder="1"/>
    <xf numFmtId="0" fontId="3" fillId="5" borderId="14" xfId="2" applyFont="1" applyFill="1" applyBorder="1"/>
    <xf numFmtId="0" fontId="20" fillId="0" borderId="14" xfId="0" applyFont="1" applyBorder="1"/>
    <xf numFmtId="0" fontId="15" fillId="0" borderId="0" xfId="2" applyFont="1" applyBorder="1" applyAlignment="1"/>
    <xf numFmtId="0" fontId="15" fillId="0" borderId="14" xfId="2" applyFont="1" applyBorder="1" applyAlignment="1"/>
    <xf numFmtId="0" fontId="21" fillId="5" borderId="10" xfId="0" applyFont="1" applyFill="1" applyBorder="1" applyAlignment="1">
      <alignment horizontal="center"/>
    </xf>
    <xf numFmtId="0" fontId="21" fillId="5" borderId="0" xfId="0" applyFont="1" applyFill="1" applyBorder="1" applyAlignment="1">
      <alignment horizontal="center"/>
    </xf>
    <xf numFmtId="0" fontId="21" fillId="5" borderId="14" xfId="0" applyFont="1" applyFill="1" applyBorder="1" applyAlignment="1">
      <alignment horizontal="center"/>
    </xf>
    <xf numFmtId="0" fontId="20" fillId="5" borderId="6" xfId="0" applyFont="1" applyFill="1" applyBorder="1" applyAlignment="1">
      <alignment horizontal="center"/>
    </xf>
    <xf numFmtId="43" fontId="23" fillId="5" borderId="6" xfId="0" applyNumberFormat="1" applyFont="1" applyFill="1" applyBorder="1" applyAlignment="1">
      <alignment horizontal="center"/>
    </xf>
    <xf numFmtId="43" fontId="23" fillId="5" borderId="7" xfId="0" applyNumberFormat="1" applyFont="1" applyFill="1" applyBorder="1" applyAlignment="1">
      <alignment horizontal="center"/>
    </xf>
    <xf numFmtId="166" fontId="22" fillId="5" borderId="5" xfId="0" applyNumberFormat="1" applyFont="1" applyFill="1" applyBorder="1" applyAlignment="1">
      <alignment horizontal="center"/>
    </xf>
    <xf numFmtId="0" fontId="22" fillId="5" borderId="7" xfId="0" applyFont="1" applyFill="1" applyBorder="1" applyAlignment="1">
      <alignment horizontal="center"/>
    </xf>
    <xf numFmtId="166" fontId="22" fillId="5" borderId="12" xfId="0" applyNumberFormat="1" applyFont="1" applyFill="1" applyBorder="1" applyAlignment="1">
      <alignment horizontal="center"/>
    </xf>
    <xf numFmtId="0" fontId="22" fillId="5" borderId="14" xfId="0" applyFont="1" applyFill="1" applyBorder="1" applyAlignment="1">
      <alignment horizontal="center"/>
    </xf>
    <xf numFmtId="0" fontId="23" fillId="0" borderId="0" xfId="0" applyFont="1" applyBorder="1" applyAlignment="1"/>
    <xf numFmtId="166" fontId="23" fillId="0" borderId="0" xfId="0" applyNumberFormat="1" applyFont="1" applyBorder="1" applyAlignment="1"/>
    <xf numFmtId="0" fontId="20" fillId="0" borderId="0" xfId="0" applyFont="1" applyBorder="1" applyAlignment="1">
      <alignment horizontal="center"/>
    </xf>
    <xf numFmtId="0" fontId="3" fillId="0" borderId="15" xfId="2" applyFont="1" applyBorder="1"/>
    <xf numFmtId="0" fontId="3" fillId="0" borderId="12" xfId="2" applyFont="1" applyBorder="1"/>
    <xf numFmtId="0" fontId="3" fillId="0" borderId="14" xfId="2" applyFont="1" applyBorder="1"/>
    <xf numFmtId="0" fontId="3" fillId="0" borderId="19" xfId="2" applyFont="1" applyBorder="1"/>
    <xf numFmtId="0" fontId="3" fillId="0" borderId="10" xfId="2" applyFont="1" applyBorder="1"/>
    <xf numFmtId="0" fontId="3" fillId="0" borderId="9" xfId="2" applyFont="1" applyBorder="1"/>
    <xf numFmtId="0" fontId="3" fillId="0" borderId="11" xfId="2" applyFont="1" applyBorder="1"/>
    <xf numFmtId="0" fontId="3" fillId="5" borderId="9" xfId="2" applyFont="1" applyFill="1" applyBorder="1"/>
    <xf numFmtId="0" fontId="3" fillId="5" borderId="10" xfId="2" applyFont="1" applyFill="1" applyBorder="1"/>
    <xf numFmtId="0" fontId="3" fillId="5" borderId="11" xfId="2" applyFont="1" applyFill="1" applyBorder="1"/>
    <xf numFmtId="0" fontId="3" fillId="5" borderId="7" xfId="2" applyFont="1" applyFill="1" applyBorder="1"/>
    <xf numFmtId="0" fontId="20" fillId="0" borderId="8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2" fillId="5" borderId="6" xfId="0" applyFont="1" applyFill="1" applyBorder="1" applyAlignment="1">
      <alignment horizontal="center"/>
    </xf>
    <xf numFmtId="0" fontId="22" fillId="5" borderId="0" xfId="0" applyFont="1" applyFill="1" applyBorder="1" applyAlignment="1">
      <alignment horizontal="center"/>
    </xf>
    <xf numFmtId="0" fontId="21" fillId="5" borderId="10" xfId="0" applyFont="1" applyFill="1" applyBorder="1"/>
    <xf numFmtId="0" fontId="21" fillId="5" borderId="9" xfId="0" applyFont="1" applyFill="1" applyBorder="1"/>
    <xf numFmtId="0" fontId="0" fillId="5" borderId="10" xfId="0" applyFill="1" applyBorder="1"/>
    <xf numFmtId="166" fontId="20" fillId="0" borderId="12" xfId="0" applyNumberFormat="1" applyFont="1" applyBorder="1" applyAlignment="1">
      <alignment horizontal="center"/>
    </xf>
    <xf numFmtId="0" fontId="14" fillId="0" borderId="0" xfId="2" applyFont="1"/>
    <xf numFmtId="0" fontId="3" fillId="0" borderId="22" xfId="2" applyFont="1" applyBorder="1"/>
    <xf numFmtId="0" fontId="1" fillId="2" borderId="0" xfId="3" applyFill="1"/>
    <xf numFmtId="0" fontId="31" fillId="2" borderId="0" xfId="3" applyFont="1" applyFill="1"/>
    <xf numFmtId="0" fontId="32" fillId="2" borderId="23" xfId="3" applyFont="1" applyFill="1" applyBorder="1" applyAlignment="1">
      <alignment horizontal="left" vertical="center" wrapText="1"/>
    </xf>
    <xf numFmtId="0" fontId="1" fillId="2" borderId="24" xfId="3" applyFill="1" applyBorder="1"/>
    <xf numFmtId="0" fontId="1" fillId="2" borderId="25" xfId="3" applyFill="1" applyBorder="1"/>
    <xf numFmtId="0" fontId="1" fillId="2" borderId="26" xfId="3" applyFill="1" applyBorder="1"/>
    <xf numFmtId="0" fontId="33" fillId="2" borderId="27" xfId="3" applyFont="1" applyFill="1" applyBorder="1" applyAlignment="1">
      <alignment horizontal="center" vertical="center" textRotation="180" wrapText="1"/>
    </xf>
    <xf numFmtId="0" fontId="34" fillId="2" borderId="28" xfId="3" applyFont="1" applyFill="1" applyBorder="1" applyAlignment="1">
      <alignment horizontal="left"/>
    </xf>
    <xf numFmtId="0" fontId="34" fillId="2" borderId="0" xfId="3" applyFont="1" applyFill="1" applyBorder="1" applyAlignment="1">
      <alignment horizontal="left"/>
    </xf>
    <xf numFmtId="0" fontId="34" fillId="2" borderId="29" xfId="3" applyFont="1" applyFill="1" applyBorder="1" applyAlignment="1">
      <alignment horizontal="left"/>
    </xf>
    <xf numFmtId="0" fontId="33" fillId="2" borderId="30" xfId="3" applyFont="1" applyFill="1" applyBorder="1" applyAlignment="1">
      <alignment horizontal="center" vertical="center" textRotation="180" wrapText="1"/>
    </xf>
    <xf numFmtId="0" fontId="35" fillId="2" borderId="31" xfId="3" applyFont="1" applyFill="1" applyBorder="1" applyAlignment="1"/>
    <xf numFmtId="0" fontId="35" fillId="2" borderId="23" xfId="3" applyFont="1" applyFill="1" applyBorder="1" applyAlignment="1"/>
    <xf numFmtId="0" fontId="35" fillId="2" borderId="32" xfId="3" applyFont="1" applyFill="1" applyBorder="1" applyAlignment="1"/>
    <xf numFmtId="0" fontId="33" fillId="2" borderId="33" xfId="3" applyFont="1" applyFill="1" applyBorder="1" applyAlignment="1">
      <alignment horizontal="center" vertical="center" textRotation="180" wrapText="1"/>
    </xf>
    <xf numFmtId="0" fontId="35" fillId="2" borderId="0" xfId="3" applyFont="1" applyFill="1" applyBorder="1" applyAlignment="1"/>
    <xf numFmtId="0" fontId="36" fillId="0" borderId="0" xfId="21" applyFont="1" applyAlignment="1">
      <alignment horizontal="left"/>
    </xf>
    <xf numFmtId="0" fontId="3" fillId="0" borderId="0" xfId="21"/>
    <xf numFmtId="0" fontId="37" fillId="0" borderId="0" xfId="21" applyFont="1"/>
    <xf numFmtId="0" fontId="3" fillId="0" borderId="2" xfId="21" applyBorder="1" applyAlignment="1">
      <alignment horizontal="right"/>
    </xf>
    <xf numFmtId="0" fontId="3" fillId="0" borderId="2" xfId="21" applyBorder="1" applyAlignment="1">
      <alignment horizontal="left"/>
    </xf>
    <xf numFmtId="0" fontId="3" fillId="0" borderId="2" xfId="21" applyBorder="1" applyAlignment="1">
      <alignment horizontal="center"/>
    </xf>
    <xf numFmtId="0" fontId="3" fillId="0" borderId="2" xfId="21" applyBorder="1"/>
    <xf numFmtId="0" fontId="3" fillId="6" borderId="2" xfId="21" applyFill="1" applyBorder="1" applyAlignment="1">
      <alignment horizontal="center"/>
    </xf>
    <xf numFmtId="0" fontId="3" fillId="6" borderId="2" xfId="21" applyFill="1" applyBorder="1"/>
    <xf numFmtId="10" fontId="0" fillId="6" borderId="2" xfId="29" applyNumberFormat="1" applyFont="1" applyFill="1" applyBorder="1" applyAlignment="1">
      <alignment horizontal="center"/>
    </xf>
    <xf numFmtId="0" fontId="39" fillId="0" borderId="3" xfId="21" applyFont="1" applyBorder="1" applyAlignment="1">
      <alignment horizontal="center" vertical="top"/>
    </xf>
    <xf numFmtId="0" fontId="3" fillId="0" borderId="34" xfId="21" applyBorder="1"/>
    <xf numFmtId="0" fontId="3" fillId="0" borderId="4" xfId="21" applyBorder="1" applyAlignment="1">
      <alignment horizontal="center"/>
    </xf>
    <xf numFmtId="0" fontId="3" fillId="0" borderId="0" xfId="21" applyAlignment="1"/>
    <xf numFmtId="0" fontId="40" fillId="0" borderId="0" xfId="21" applyFont="1" applyAlignment="1">
      <alignment horizontal="center"/>
    </xf>
    <xf numFmtId="0" fontId="14" fillId="0" borderId="0" xfId="21" applyFont="1" applyAlignment="1">
      <alignment horizontal="right"/>
    </xf>
    <xf numFmtId="168" fontId="17" fillId="0" borderId="0" xfId="21" applyNumberFormat="1" applyFont="1" applyAlignment="1">
      <alignment horizontal="left"/>
    </xf>
    <xf numFmtId="0" fontId="3" fillId="0" borderId="3" xfId="21" applyBorder="1"/>
    <xf numFmtId="0" fontId="3" fillId="0" borderId="4" xfId="21" applyBorder="1"/>
    <xf numFmtId="0" fontId="14" fillId="0" borderId="2" xfId="21" applyFont="1" applyBorder="1"/>
    <xf numFmtId="10" fontId="0" fillId="0" borderId="2" xfId="29" applyNumberFormat="1" applyFont="1" applyBorder="1" applyAlignment="1">
      <alignment horizontal="center"/>
    </xf>
    <xf numFmtId="0" fontId="3" fillId="0" borderId="0" xfId="21" applyAlignment="1">
      <alignment horizontal="center"/>
    </xf>
    <xf numFmtId="10" fontId="3" fillId="0" borderId="0" xfId="21" applyNumberFormat="1" applyAlignment="1">
      <alignment horizontal="center"/>
    </xf>
  </cellXfs>
  <cellStyles count="30">
    <cellStyle name="BOLD" xfId="5"/>
    <cellStyle name="Calc Currency (0)" xfId="6"/>
    <cellStyle name="G10" xfId="7"/>
    <cellStyle name="Header1" xfId="8"/>
    <cellStyle name="Header2" xfId="9"/>
    <cellStyle name="Milliers" xfId="1" builtinId="3"/>
    <cellStyle name="Milliers 2" xfId="10"/>
    <cellStyle name="Milliers 3" xfId="11"/>
    <cellStyle name="Milliers 4" xfId="12"/>
    <cellStyle name="Milliers 5" xfId="4"/>
    <cellStyle name="Monétaire 2" xfId="13"/>
    <cellStyle name="Normal" xfId="0" builtinId="0"/>
    <cellStyle name="Normal - Style1" xfId="14"/>
    <cellStyle name="Normal 2" xfId="15"/>
    <cellStyle name="Normal 2 2" xfId="16"/>
    <cellStyle name="Normal 2 3" xfId="17"/>
    <cellStyle name="Normal 2 4" xfId="18"/>
    <cellStyle name="Normal 2 5" xfId="19"/>
    <cellStyle name="Normal 3" xfId="2"/>
    <cellStyle name="Normal 4" xfId="20"/>
    <cellStyle name="Normal 5" xfId="3"/>
    <cellStyle name="Normal 6" xfId="21"/>
    <cellStyle name="Pourcentage 2" xfId="22"/>
    <cellStyle name="Pourcentage 2 2" xfId="23"/>
    <cellStyle name="Pourcentage 2 3" xfId="24"/>
    <cellStyle name="Pourcentage 2 4" xfId="25"/>
    <cellStyle name="Pourcentage 2 5" xfId="26"/>
    <cellStyle name="Pourcentage 3" xfId="27"/>
    <cellStyle name="Pourcentage 4" xfId="28"/>
    <cellStyle name="Pourcentage 5" xfId="29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133350</xdr:rowOff>
    </xdr:from>
    <xdr:to>
      <xdr:col>15</xdr:col>
      <xdr:colOff>361950</xdr:colOff>
      <xdr:row>13</xdr:row>
      <xdr:rowOff>123825</xdr:rowOff>
    </xdr:to>
    <xdr:sp macro="" textlink="">
      <xdr:nvSpPr>
        <xdr:cNvPr id="2" name="Rectangle à coins arrondis 1"/>
        <xdr:cNvSpPr/>
      </xdr:nvSpPr>
      <xdr:spPr>
        <a:xfrm>
          <a:off x="304800" y="133350"/>
          <a:ext cx="6372225" cy="2495550"/>
        </a:xfrm>
        <a:prstGeom prst="roundRect">
          <a:avLst>
            <a:gd name="adj" fmla="val 6425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266700</xdr:colOff>
      <xdr:row>21</xdr:row>
      <xdr:rowOff>38100</xdr:rowOff>
    </xdr:from>
    <xdr:to>
      <xdr:col>6</xdr:col>
      <xdr:colOff>19050</xdr:colOff>
      <xdr:row>21</xdr:row>
      <xdr:rowOff>171450</xdr:rowOff>
    </xdr:to>
    <xdr:sp macro="" textlink="">
      <xdr:nvSpPr>
        <xdr:cNvPr id="3" name="Multiplier 2"/>
        <xdr:cNvSpPr/>
      </xdr:nvSpPr>
      <xdr:spPr>
        <a:xfrm>
          <a:off x="2314575" y="5048250"/>
          <a:ext cx="180975" cy="133350"/>
        </a:xfrm>
        <a:prstGeom prst="mathMultiply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7</xdr:col>
      <xdr:colOff>381000</xdr:colOff>
      <xdr:row>21</xdr:row>
      <xdr:rowOff>28575</xdr:rowOff>
    </xdr:from>
    <xdr:to>
      <xdr:col>8</xdr:col>
      <xdr:colOff>76200</xdr:colOff>
      <xdr:row>21</xdr:row>
      <xdr:rowOff>161925</xdr:rowOff>
    </xdr:to>
    <xdr:sp macro="" textlink="">
      <xdr:nvSpPr>
        <xdr:cNvPr id="4" name="Multiplier 3"/>
        <xdr:cNvSpPr/>
      </xdr:nvSpPr>
      <xdr:spPr>
        <a:xfrm>
          <a:off x="3276600" y="5038725"/>
          <a:ext cx="180975" cy="133350"/>
        </a:xfrm>
        <a:prstGeom prst="mathMultiply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600075</xdr:colOff>
      <xdr:row>21</xdr:row>
      <xdr:rowOff>57150</xdr:rowOff>
    </xdr:from>
    <xdr:to>
      <xdr:col>10</xdr:col>
      <xdr:colOff>124950</xdr:colOff>
      <xdr:row>21</xdr:row>
      <xdr:rowOff>165150</xdr:rowOff>
    </xdr:to>
    <xdr:sp macro="" textlink="">
      <xdr:nvSpPr>
        <xdr:cNvPr id="5" name="Égal 4"/>
        <xdr:cNvSpPr/>
      </xdr:nvSpPr>
      <xdr:spPr>
        <a:xfrm>
          <a:off x="4229100" y="5067300"/>
          <a:ext cx="144000" cy="108000"/>
        </a:xfrm>
        <a:prstGeom prst="mathEqual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266700</xdr:colOff>
      <xdr:row>22</xdr:row>
      <xdr:rowOff>38100</xdr:rowOff>
    </xdr:from>
    <xdr:to>
      <xdr:col>6</xdr:col>
      <xdr:colOff>19050</xdr:colOff>
      <xdr:row>22</xdr:row>
      <xdr:rowOff>171450</xdr:rowOff>
    </xdr:to>
    <xdr:sp macro="" textlink="">
      <xdr:nvSpPr>
        <xdr:cNvPr id="6" name="Multiplier 5"/>
        <xdr:cNvSpPr/>
      </xdr:nvSpPr>
      <xdr:spPr>
        <a:xfrm>
          <a:off x="2314575" y="5248275"/>
          <a:ext cx="180975" cy="133350"/>
        </a:xfrm>
        <a:prstGeom prst="mathMultiply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7</xdr:col>
      <xdr:colOff>381000</xdr:colOff>
      <xdr:row>22</xdr:row>
      <xdr:rowOff>28575</xdr:rowOff>
    </xdr:from>
    <xdr:to>
      <xdr:col>8</xdr:col>
      <xdr:colOff>76200</xdr:colOff>
      <xdr:row>22</xdr:row>
      <xdr:rowOff>161925</xdr:rowOff>
    </xdr:to>
    <xdr:sp macro="" textlink="">
      <xdr:nvSpPr>
        <xdr:cNvPr id="7" name="Multiplier 6"/>
        <xdr:cNvSpPr/>
      </xdr:nvSpPr>
      <xdr:spPr>
        <a:xfrm>
          <a:off x="3276600" y="5238750"/>
          <a:ext cx="180975" cy="133350"/>
        </a:xfrm>
        <a:prstGeom prst="mathMultiply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600075</xdr:colOff>
      <xdr:row>22</xdr:row>
      <xdr:rowOff>57150</xdr:rowOff>
    </xdr:from>
    <xdr:to>
      <xdr:col>10</xdr:col>
      <xdr:colOff>124950</xdr:colOff>
      <xdr:row>22</xdr:row>
      <xdr:rowOff>165150</xdr:rowOff>
    </xdr:to>
    <xdr:sp macro="" textlink="">
      <xdr:nvSpPr>
        <xdr:cNvPr id="8" name="Égal 7"/>
        <xdr:cNvSpPr/>
      </xdr:nvSpPr>
      <xdr:spPr>
        <a:xfrm>
          <a:off x="4229100" y="5267325"/>
          <a:ext cx="144000" cy="108000"/>
        </a:xfrm>
        <a:prstGeom prst="mathEqual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123825</xdr:colOff>
      <xdr:row>25</xdr:row>
      <xdr:rowOff>19050</xdr:rowOff>
    </xdr:from>
    <xdr:to>
      <xdr:col>4</xdr:col>
      <xdr:colOff>304800</xdr:colOff>
      <xdr:row>25</xdr:row>
      <xdr:rowOff>152400</xdr:rowOff>
    </xdr:to>
    <xdr:sp macro="" textlink="">
      <xdr:nvSpPr>
        <xdr:cNvPr id="9" name="Multiplier 8"/>
        <xdr:cNvSpPr/>
      </xdr:nvSpPr>
      <xdr:spPr>
        <a:xfrm>
          <a:off x="1685925" y="5829300"/>
          <a:ext cx="180975" cy="133350"/>
        </a:xfrm>
        <a:prstGeom prst="mathMultiply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304800</xdr:colOff>
      <xdr:row>25</xdr:row>
      <xdr:rowOff>47625</xdr:rowOff>
    </xdr:from>
    <xdr:to>
      <xdr:col>6</xdr:col>
      <xdr:colOff>57150</xdr:colOff>
      <xdr:row>25</xdr:row>
      <xdr:rowOff>180975</xdr:rowOff>
    </xdr:to>
    <xdr:sp macro="" textlink="">
      <xdr:nvSpPr>
        <xdr:cNvPr id="10" name="Multiplier 9"/>
        <xdr:cNvSpPr/>
      </xdr:nvSpPr>
      <xdr:spPr>
        <a:xfrm>
          <a:off x="2352675" y="5857875"/>
          <a:ext cx="180975" cy="133350"/>
        </a:xfrm>
        <a:prstGeom prst="mathMultiply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7</xdr:col>
      <xdr:colOff>228600</xdr:colOff>
      <xdr:row>25</xdr:row>
      <xdr:rowOff>38100</xdr:rowOff>
    </xdr:from>
    <xdr:to>
      <xdr:col>7</xdr:col>
      <xdr:colOff>372600</xdr:colOff>
      <xdr:row>25</xdr:row>
      <xdr:rowOff>146100</xdr:rowOff>
    </xdr:to>
    <xdr:sp macro="" textlink="">
      <xdr:nvSpPr>
        <xdr:cNvPr id="11" name="Égal 10"/>
        <xdr:cNvSpPr/>
      </xdr:nvSpPr>
      <xdr:spPr>
        <a:xfrm>
          <a:off x="3124200" y="5848350"/>
          <a:ext cx="144000" cy="108000"/>
        </a:xfrm>
        <a:prstGeom prst="mathEqual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314325</xdr:colOff>
      <xdr:row>37</xdr:row>
      <xdr:rowOff>47625</xdr:rowOff>
    </xdr:from>
    <xdr:to>
      <xdr:col>7</xdr:col>
      <xdr:colOff>76200</xdr:colOff>
      <xdr:row>37</xdr:row>
      <xdr:rowOff>180975</xdr:rowOff>
    </xdr:to>
    <xdr:sp macro="" textlink="">
      <xdr:nvSpPr>
        <xdr:cNvPr id="12" name="Multiplier 11"/>
        <xdr:cNvSpPr/>
      </xdr:nvSpPr>
      <xdr:spPr>
        <a:xfrm>
          <a:off x="2790825" y="8258175"/>
          <a:ext cx="180975" cy="133350"/>
        </a:xfrm>
        <a:prstGeom prst="mathMultiply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8</xdr:col>
      <xdr:colOff>66675</xdr:colOff>
      <xdr:row>37</xdr:row>
      <xdr:rowOff>76200</xdr:rowOff>
    </xdr:from>
    <xdr:to>
      <xdr:col>8</xdr:col>
      <xdr:colOff>210675</xdr:colOff>
      <xdr:row>37</xdr:row>
      <xdr:rowOff>184200</xdr:rowOff>
    </xdr:to>
    <xdr:sp macro="" textlink="">
      <xdr:nvSpPr>
        <xdr:cNvPr id="13" name="Égal 12"/>
        <xdr:cNvSpPr/>
      </xdr:nvSpPr>
      <xdr:spPr>
        <a:xfrm>
          <a:off x="3448050" y="8286750"/>
          <a:ext cx="144000" cy="108000"/>
        </a:xfrm>
        <a:prstGeom prst="mathEqual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123825</xdr:colOff>
      <xdr:row>61</xdr:row>
      <xdr:rowOff>19050</xdr:rowOff>
    </xdr:from>
    <xdr:to>
      <xdr:col>4</xdr:col>
      <xdr:colOff>304800</xdr:colOff>
      <xdr:row>61</xdr:row>
      <xdr:rowOff>152400</xdr:rowOff>
    </xdr:to>
    <xdr:sp macro="" textlink="">
      <xdr:nvSpPr>
        <xdr:cNvPr id="14" name="Multiplier 13"/>
        <xdr:cNvSpPr/>
      </xdr:nvSpPr>
      <xdr:spPr>
        <a:xfrm>
          <a:off x="1685925" y="13716000"/>
          <a:ext cx="180975" cy="133350"/>
        </a:xfrm>
        <a:prstGeom prst="mathMultiply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304800</xdr:colOff>
      <xdr:row>61</xdr:row>
      <xdr:rowOff>47625</xdr:rowOff>
    </xdr:from>
    <xdr:to>
      <xdr:col>6</xdr:col>
      <xdr:colOff>57150</xdr:colOff>
      <xdr:row>61</xdr:row>
      <xdr:rowOff>180975</xdr:rowOff>
    </xdr:to>
    <xdr:sp macro="" textlink="">
      <xdr:nvSpPr>
        <xdr:cNvPr id="15" name="Multiplier 14"/>
        <xdr:cNvSpPr/>
      </xdr:nvSpPr>
      <xdr:spPr>
        <a:xfrm>
          <a:off x="2352675" y="13744575"/>
          <a:ext cx="180975" cy="133350"/>
        </a:xfrm>
        <a:prstGeom prst="mathMultiply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114300</xdr:colOff>
      <xdr:row>61</xdr:row>
      <xdr:rowOff>57150</xdr:rowOff>
    </xdr:from>
    <xdr:to>
      <xdr:col>10</xdr:col>
      <xdr:colOff>258300</xdr:colOff>
      <xdr:row>61</xdr:row>
      <xdr:rowOff>165150</xdr:rowOff>
    </xdr:to>
    <xdr:sp macro="" textlink="">
      <xdr:nvSpPr>
        <xdr:cNvPr id="16" name="Égal 15"/>
        <xdr:cNvSpPr/>
      </xdr:nvSpPr>
      <xdr:spPr>
        <a:xfrm>
          <a:off x="4362450" y="13754100"/>
          <a:ext cx="144000" cy="108000"/>
        </a:xfrm>
        <a:prstGeom prst="mathEqual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314325</xdr:colOff>
      <xdr:row>74</xdr:row>
      <xdr:rowOff>47625</xdr:rowOff>
    </xdr:from>
    <xdr:to>
      <xdr:col>7</xdr:col>
      <xdr:colOff>76200</xdr:colOff>
      <xdr:row>74</xdr:row>
      <xdr:rowOff>180975</xdr:rowOff>
    </xdr:to>
    <xdr:sp macro="" textlink="">
      <xdr:nvSpPr>
        <xdr:cNvPr id="17" name="Multiplier 16"/>
        <xdr:cNvSpPr/>
      </xdr:nvSpPr>
      <xdr:spPr>
        <a:xfrm>
          <a:off x="2790825" y="16344900"/>
          <a:ext cx="180975" cy="133350"/>
        </a:xfrm>
        <a:prstGeom prst="mathMultiply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8</xdr:col>
      <xdr:colOff>66675</xdr:colOff>
      <xdr:row>74</xdr:row>
      <xdr:rowOff>76200</xdr:rowOff>
    </xdr:from>
    <xdr:to>
      <xdr:col>8</xdr:col>
      <xdr:colOff>210675</xdr:colOff>
      <xdr:row>74</xdr:row>
      <xdr:rowOff>184200</xdr:rowOff>
    </xdr:to>
    <xdr:sp macro="" textlink="">
      <xdr:nvSpPr>
        <xdr:cNvPr id="18" name="Égal 17"/>
        <xdr:cNvSpPr/>
      </xdr:nvSpPr>
      <xdr:spPr>
        <a:xfrm>
          <a:off x="3448050" y="16373475"/>
          <a:ext cx="144000" cy="108000"/>
        </a:xfrm>
        <a:prstGeom prst="mathEqual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219075</xdr:colOff>
      <xdr:row>61</xdr:row>
      <xdr:rowOff>85725</xdr:rowOff>
    </xdr:from>
    <xdr:to>
      <xdr:col>7</xdr:col>
      <xdr:colOff>361950</xdr:colOff>
      <xdr:row>61</xdr:row>
      <xdr:rowOff>131444</xdr:rowOff>
    </xdr:to>
    <xdr:sp macro="" textlink="">
      <xdr:nvSpPr>
        <xdr:cNvPr id="19" name="Moins 18"/>
        <xdr:cNvSpPr/>
      </xdr:nvSpPr>
      <xdr:spPr>
        <a:xfrm>
          <a:off x="3114675" y="13782675"/>
          <a:ext cx="142875" cy="45719"/>
        </a:xfrm>
        <a:prstGeom prst="mathMin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00FF00"/>
  </sheetPr>
  <dimension ref="B2:Y139"/>
  <sheetViews>
    <sheetView showGridLines="0" topLeftCell="A70" workbookViewId="0">
      <selection activeCell="X142" sqref="X142"/>
    </sheetView>
  </sheetViews>
  <sheetFormatPr baseColWidth="10" defaultColWidth="6" defaultRowHeight="15"/>
  <cols>
    <col min="1" max="2" width="6" style="3"/>
    <col min="3" max="3" width="7.5703125" style="3" customWidth="1"/>
    <col min="4" max="4" width="3.85546875" style="3" customWidth="1"/>
    <col min="5" max="5" width="7.28515625" style="3" customWidth="1"/>
    <col min="6" max="6" width="6.42578125" style="3" customWidth="1"/>
    <col min="7" max="7" width="6.28515625" style="3" customWidth="1"/>
    <col min="8" max="8" width="7.28515625" style="3" customWidth="1"/>
    <col min="9" max="9" width="3.7109375" style="3" customWidth="1"/>
    <col min="10" max="10" width="9.28515625" style="3" customWidth="1"/>
    <col min="11" max="11" width="5.140625" style="3" customWidth="1"/>
    <col min="12" max="12" width="7.42578125" style="3" customWidth="1"/>
    <col min="13" max="13" width="6" style="3" customWidth="1"/>
    <col min="14" max="14" width="6.42578125" style="3" bestFit="1" customWidth="1"/>
    <col min="15" max="18" width="6" style="3"/>
    <col min="19" max="20" width="8.28515625" style="3" customWidth="1"/>
    <col min="21" max="16384" width="6" style="3"/>
  </cols>
  <sheetData>
    <row r="2" spans="2:16" ht="15.75">
      <c r="B2" s="1" t="s">
        <v>0</v>
      </c>
      <c r="C2" s="2"/>
      <c r="D2" s="3" t="s">
        <v>1</v>
      </c>
      <c r="E2" s="2"/>
      <c r="F2" s="2"/>
      <c r="G2" s="2"/>
      <c r="H2" s="2"/>
      <c r="I2" s="2"/>
      <c r="L2" s="4">
        <v>42736</v>
      </c>
      <c r="M2" s="4"/>
      <c r="N2" s="5" t="s">
        <v>2</v>
      </c>
      <c r="O2" s="5"/>
    </row>
    <row r="3" spans="2:16">
      <c r="B3" s="6" t="s">
        <v>3</v>
      </c>
      <c r="D3" s="2"/>
      <c r="E3" s="2"/>
      <c r="F3" s="2"/>
      <c r="G3" s="2"/>
      <c r="H3" s="2"/>
      <c r="I3" s="2"/>
    </row>
    <row r="4" spans="2:16">
      <c r="B4" s="3" t="s">
        <v>4</v>
      </c>
      <c r="C4" s="2"/>
      <c r="D4" s="2"/>
      <c r="E4" s="2"/>
      <c r="F4" s="2"/>
      <c r="G4" s="2"/>
      <c r="H4" s="2"/>
      <c r="I4" s="2"/>
    </row>
    <row r="5" spans="2:16">
      <c r="B5" s="7" t="s">
        <v>5</v>
      </c>
      <c r="C5" s="5" t="s">
        <v>6</v>
      </c>
      <c r="D5" s="5"/>
      <c r="E5" s="5"/>
      <c r="F5" s="5"/>
      <c r="G5" s="5"/>
      <c r="H5" s="5"/>
      <c r="I5" s="5"/>
      <c r="J5" s="5"/>
      <c r="L5" s="3">
        <v>2017</v>
      </c>
      <c r="M5" s="8" t="s">
        <v>7</v>
      </c>
      <c r="N5" s="3">
        <v>2018</v>
      </c>
      <c r="P5" s="9"/>
    </row>
    <row r="6" spans="2:16">
      <c r="C6" s="3" t="s">
        <v>8</v>
      </c>
      <c r="I6" s="10">
        <v>2048</v>
      </c>
      <c r="J6" s="10"/>
    </row>
    <row r="7" spans="2:16" ht="15" customHeight="1">
      <c r="B7" s="3" t="s">
        <v>9</v>
      </c>
      <c r="C7" s="9">
        <v>0.19</v>
      </c>
      <c r="D7" s="11"/>
      <c r="E7" s="12"/>
      <c r="F7" s="13"/>
      <c r="G7" s="13"/>
      <c r="H7" s="14"/>
      <c r="I7" s="14"/>
    </row>
    <row r="8" spans="2:16" ht="15" customHeight="1">
      <c r="B8" s="1" t="s">
        <v>10</v>
      </c>
      <c r="C8" s="2"/>
      <c r="D8" s="11"/>
      <c r="E8" s="15"/>
      <c r="F8"/>
      <c r="G8"/>
      <c r="H8" s="14"/>
      <c r="I8" s="14"/>
    </row>
    <row r="9" spans="2:16" ht="13.5" customHeight="1">
      <c r="D9" s="16" t="s">
        <v>11</v>
      </c>
      <c r="H9" s="17">
        <v>50000</v>
      </c>
      <c r="I9" s="17"/>
      <c r="J9" s="3" t="s">
        <v>12</v>
      </c>
    </row>
    <row r="10" spans="2:16" ht="15.75">
      <c r="D10" s="16" t="s">
        <v>13</v>
      </c>
      <c r="I10" s="18">
        <v>0.03</v>
      </c>
      <c r="J10" s="18"/>
    </row>
    <row r="11" spans="2:16" ht="15.75">
      <c r="B11" s="19"/>
      <c r="C11" s="20"/>
      <c r="D11" s="16" t="s">
        <v>14</v>
      </c>
      <c r="E11" s="19"/>
      <c r="F11" s="19"/>
      <c r="G11" s="19"/>
      <c r="H11" s="21">
        <v>0.05</v>
      </c>
      <c r="I11" s="19"/>
    </row>
    <row r="12" spans="2:16" ht="15.75">
      <c r="B12" s="22"/>
      <c r="C12" s="23"/>
      <c r="D12" s="24" t="s">
        <v>15</v>
      </c>
      <c r="E12" s="23"/>
      <c r="F12" s="23"/>
      <c r="G12" s="23"/>
      <c r="H12" s="25">
        <v>0.03</v>
      </c>
      <c r="I12" s="26"/>
      <c r="J12" s="23"/>
      <c r="K12" s="23"/>
      <c r="L12" s="23"/>
      <c r="M12" s="23"/>
      <c r="N12" s="23"/>
      <c r="O12" s="23"/>
    </row>
    <row r="13" spans="2:16" ht="15.75">
      <c r="B13" s="23"/>
      <c r="C13" s="23"/>
      <c r="D13" s="24" t="s">
        <v>16</v>
      </c>
      <c r="E13" s="22"/>
      <c r="F13" s="23"/>
      <c r="G13" s="23"/>
      <c r="H13" s="25">
        <v>0.02</v>
      </c>
      <c r="I13" s="23"/>
      <c r="J13" s="27" t="s">
        <v>17</v>
      </c>
      <c r="K13" s="27"/>
      <c r="L13" s="28">
        <v>43100</v>
      </c>
      <c r="M13" s="28"/>
      <c r="N13" s="28"/>
      <c r="O13" s="23"/>
    </row>
    <row r="14" spans="2:16" ht="15.75" thickBot="1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spans="2:16" ht="15.75" thickTop="1">
      <c r="B15" s="29" t="s">
        <v>18</v>
      </c>
      <c r="C15" s="30"/>
      <c r="D15" s="30"/>
      <c r="E15" s="30"/>
      <c r="F15" s="30"/>
      <c r="G15" s="30"/>
      <c r="H15" s="30"/>
      <c r="I15" s="30"/>
      <c r="J15" s="31" t="s">
        <v>19</v>
      </c>
      <c r="K15" s="183"/>
      <c r="L15" s="183"/>
      <c r="M15" s="30"/>
      <c r="N15" s="30"/>
      <c r="O15" s="30"/>
      <c r="P15" s="30"/>
    </row>
    <row r="16" spans="2:16" ht="88.5" customHeight="1">
      <c r="B16" s="23"/>
      <c r="C16" s="32" t="s">
        <v>20</v>
      </c>
      <c r="D16" s="33" t="s">
        <v>21</v>
      </c>
      <c r="E16" s="34" t="s">
        <v>22</v>
      </c>
      <c r="F16" s="34"/>
      <c r="G16" s="34" t="s">
        <v>23</v>
      </c>
      <c r="H16" s="34"/>
      <c r="I16" s="34" t="s">
        <v>24</v>
      </c>
      <c r="J16" s="34"/>
      <c r="K16" s="35">
        <f>L13</f>
        <v>43100</v>
      </c>
      <c r="L16" s="36" t="s">
        <v>25</v>
      </c>
      <c r="M16" s="34" t="s">
        <v>26</v>
      </c>
      <c r="N16" s="34"/>
      <c r="O16" s="23"/>
      <c r="P16" s="23"/>
    </row>
    <row r="17" spans="2:16">
      <c r="B17" s="23"/>
      <c r="C17" s="37" t="s">
        <v>27</v>
      </c>
      <c r="D17" s="38">
        <f>IF(C17="m",60,IF(C17="f",55,"-"))</f>
        <v>60</v>
      </c>
      <c r="E17" s="39">
        <f>H9</f>
        <v>50000</v>
      </c>
      <c r="F17" s="39"/>
      <c r="G17" s="40">
        <v>32874</v>
      </c>
      <c r="H17" s="40"/>
      <c r="I17" s="40">
        <v>42736</v>
      </c>
      <c r="J17" s="40"/>
      <c r="K17" s="41">
        <f>(L13-I17)/365</f>
        <v>0.99726027397260275</v>
      </c>
      <c r="L17" s="41"/>
      <c r="M17" s="42">
        <f>ROUNDUP(D17-($L$13-G17)/365,0)</f>
        <v>32</v>
      </c>
      <c r="N17" s="42"/>
      <c r="O17" s="23"/>
      <c r="P17" s="23"/>
    </row>
    <row r="18" spans="2:16">
      <c r="B18" s="23"/>
      <c r="C18" s="43"/>
      <c r="D18" s="43"/>
      <c r="E18" s="44"/>
      <c r="F18" s="44"/>
      <c r="G18" s="45"/>
      <c r="H18" s="45"/>
      <c r="I18" s="45"/>
      <c r="J18" s="45"/>
      <c r="K18" s="46"/>
      <c r="L18" s="46"/>
      <c r="M18" s="47"/>
      <c r="N18" s="47"/>
      <c r="O18" s="23"/>
      <c r="P18" s="23"/>
    </row>
    <row r="19" spans="2:16" ht="15.75">
      <c r="B19" s="23" t="s">
        <v>28</v>
      </c>
      <c r="C19" s="23"/>
      <c r="D19" s="23"/>
      <c r="E19" s="23"/>
      <c r="F19" s="48" t="s">
        <v>29</v>
      </c>
      <c r="G19" s="48"/>
      <c r="H19" s="48"/>
      <c r="I19" s="49">
        <f>H9*1.03^32</f>
        <v>128754.13778425546</v>
      </c>
      <c r="J19" s="49"/>
      <c r="K19" s="49"/>
      <c r="L19" s="23" t="str">
        <f>J9</f>
        <v>Dinars Algériens</v>
      </c>
      <c r="M19" s="23"/>
      <c r="N19" s="23"/>
      <c r="O19" s="23"/>
      <c r="P19" s="23"/>
    </row>
    <row r="20" spans="2:16" ht="15.75">
      <c r="B20" s="23" t="s">
        <v>30</v>
      </c>
      <c r="C20" s="23"/>
      <c r="D20" s="23"/>
      <c r="E20" s="23"/>
      <c r="F20" s="50"/>
      <c r="G20" s="49">
        <f>I19</f>
        <v>128754.13778425546</v>
      </c>
      <c r="H20" s="49"/>
      <c r="I20" s="51" t="s">
        <v>31</v>
      </c>
      <c r="J20" s="51">
        <f>+M17</f>
        <v>32</v>
      </c>
      <c r="K20" s="52" t="s">
        <v>32</v>
      </c>
      <c r="L20" s="49">
        <f>G20*J20</f>
        <v>4120132.4090961749</v>
      </c>
      <c r="M20" s="49"/>
      <c r="N20" s="49"/>
      <c r="O20" s="23"/>
      <c r="P20" s="23"/>
    </row>
    <row r="21" spans="2:16" ht="15.75">
      <c r="B21" s="23" t="s">
        <v>33</v>
      </c>
      <c r="C21" s="23"/>
      <c r="D21" s="53" t="s">
        <v>34</v>
      </c>
      <c r="E21" s="53"/>
      <c r="F21" s="53"/>
      <c r="G21" s="54"/>
      <c r="H21" s="54"/>
      <c r="I21" s="52" t="s">
        <v>32</v>
      </c>
      <c r="J21" s="51"/>
      <c r="K21" s="52"/>
      <c r="L21" s="54"/>
      <c r="M21" s="54"/>
      <c r="N21" s="54"/>
      <c r="O21" s="23"/>
      <c r="P21" s="23"/>
    </row>
    <row r="22" spans="2:16" ht="15.75">
      <c r="B22" s="23"/>
      <c r="C22" s="23"/>
      <c r="D22" s="48">
        <v>4120132</v>
      </c>
      <c r="E22" s="55"/>
      <c r="F22" s="55"/>
      <c r="G22" s="56" t="s">
        <v>35</v>
      </c>
      <c r="H22" s="56"/>
      <c r="I22" s="57" t="s">
        <v>36</v>
      </c>
      <c r="J22" s="57"/>
      <c r="K22" s="48" t="s">
        <v>37</v>
      </c>
      <c r="L22" s="58"/>
      <c r="M22" s="58"/>
      <c r="N22" s="54"/>
      <c r="O22" s="23"/>
      <c r="P22" s="23"/>
    </row>
    <row r="23" spans="2:16" ht="15.75">
      <c r="B23" s="23"/>
      <c r="C23" s="23"/>
      <c r="D23" s="48">
        <f>L20</f>
        <v>4120132.4090961749</v>
      </c>
      <c r="E23" s="55"/>
      <c r="F23" s="55"/>
      <c r="G23" s="56">
        <f>(1-H12)^32</f>
        <v>0.37730755079225703</v>
      </c>
      <c r="H23" s="56"/>
      <c r="I23" s="57">
        <f>(1-H13)^32</f>
        <v>0.52388314033489214</v>
      </c>
      <c r="J23" s="57"/>
      <c r="K23" s="48">
        <f>D23*G23*I23</f>
        <v>814406.23872673803</v>
      </c>
      <c r="L23" s="58"/>
      <c r="M23" s="58"/>
      <c r="N23" s="54"/>
      <c r="O23" s="23"/>
      <c r="P23" s="23"/>
    </row>
    <row r="24" spans="2:16" ht="15.75">
      <c r="B24" s="23"/>
      <c r="C24" s="23"/>
      <c r="D24" s="23"/>
      <c r="E24" s="23"/>
      <c r="F24" s="50"/>
      <c r="G24" s="54"/>
      <c r="H24" s="54"/>
      <c r="I24" s="51"/>
      <c r="J24" s="51"/>
      <c r="K24" s="52"/>
      <c r="L24" s="54"/>
      <c r="M24" s="54"/>
      <c r="N24" s="54"/>
      <c r="O24" s="23"/>
      <c r="P24" s="23"/>
    </row>
    <row r="25" spans="2:16" ht="15.75">
      <c r="B25" s="23" t="s">
        <v>38</v>
      </c>
      <c r="C25" s="23"/>
      <c r="D25" s="23"/>
      <c r="E25" s="23"/>
      <c r="F25" s="50"/>
      <c r="G25" s="54"/>
      <c r="H25" s="54"/>
      <c r="I25" s="51"/>
      <c r="J25" s="51"/>
      <c r="K25" s="52"/>
      <c r="L25" s="54"/>
      <c r="M25" s="54"/>
      <c r="N25" s="54"/>
      <c r="O25" s="23"/>
      <c r="P25" s="23"/>
    </row>
    <row r="26" spans="2:16" ht="15.75">
      <c r="B26" s="59" t="s">
        <v>39</v>
      </c>
      <c r="C26" s="48">
        <f>K23</f>
        <v>814406.23872673803</v>
      </c>
      <c r="D26" s="55"/>
      <c r="E26" s="55"/>
      <c r="F26" s="60">
        <f>(1+H11)^-32</f>
        <v>0.20986616658127716</v>
      </c>
      <c r="G26" s="61">
        <f>K17/M17</f>
        <v>3.1164383561643836E-2</v>
      </c>
      <c r="H26" s="61"/>
      <c r="I26" s="62">
        <f>C26*F26*G26</f>
        <v>5326.5016088673237</v>
      </c>
      <c r="J26" s="62"/>
      <c r="K26" s="23" t="s">
        <v>12</v>
      </c>
      <c r="L26" s="54"/>
      <c r="M26" s="54"/>
      <c r="N26" s="54"/>
      <c r="O26" s="23"/>
      <c r="P26" s="23"/>
    </row>
    <row r="27" spans="2:16" ht="15.75">
      <c r="B27" s="23"/>
      <c r="C27" s="23"/>
      <c r="D27" s="23"/>
      <c r="E27" s="23"/>
      <c r="F27" s="50"/>
      <c r="G27" s="54"/>
      <c r="H27" s="54"/>
      <c r="I27" s="51"/>
      <c r="J27" s="51"/>
      <c r="K27" s="52"/>
      <c r="L27" s="54"/>
      <c r="M27" s="54"/>
      <c r="N27" s="54"/>
      <c r="O27" s="23"/>
      <c r="P27" s="23"/>
    </row>
    <row r="28" spans="2:16" ht="15.75">
      <c r="B28" s="23"/>
      <c r="C28" s="23"/>
      <c r="D28" s="23"/>
      <c r="E28" s="23"/>
      <c r="F28" s="50"/>
      <c r="G28" s="54"/>
      <c r="H28" s="54"/>
      <c r="I28" s="51"/>
      <c r="J28" s="51"/>
      <c r="K28" s="52"/>
      <c r="L28" s="54"/>
      <c r="M28" s="54"/>
      <c r="N28" s="54"/>
      <c r="O28" s="23"/>
      <c r="P28" s="23"/>
    </row>
    <row r="29" spans="2:16" ht="15.75">
      <c r="B29" s="63" t="s">
        <v>40</v>
      </c>
      <c r="C29" s="23"/>
      <c r="D29" s="23"/>
      <c r="E29" s="23"/>
      <c r="F29" s="50"/>
      <c r="G29" s="54"/>
      <c r="H29" s="54"/>
      <c r="I29" s="51"/>
      <c r="J29" s="51"/>
      <c r="K29" s="52"/>
      <c r="L29" s="54"/>
      <c r="M29" s="54"/>
      <c r="N29" s="54"/>
      <c r="O29" s="23"/>
      <c r="P29" s="23"/>
    </row>
    <row r="30" spans="2:16" ht="15.75" customHeight="1">
      <c r="B30" s="64" t="s">
        <v>41</v>
      </c>
      <c r="C30" s="64"/>
      <c r="D30" s="65" t="s">
        <v>42</v>
      </c>
      <c r="E30" s="66"/>
      <c r="F30" s="66"/>
      <c r="G30" s="66"/>
      <c r="H30" s="66"/>
      <c r="I30" s="66"/>
      <c r="J30" s="67"/>
      <c r="K30" s="68" t="s">
        <v>41</v>
      </c>
      <c r="L30" s="69"/>
      <c r="M30" s="69"/>
      <c r="N30" s="70"/>
      <c r="O30" s="23"/>
      <c r="P30" s="23"/>
    </row>
    <row r="31" spans="2:16" ht="15.75">
      <c r="B31" s="71" t="s">
        <v>43</v>
      </c>
      <c r="C31" s="71" t="s">
        <v>44</v>
      </c>
      <c r="D31" s="72"/>
      <c r="E31" s="73"/>
      <c r="F31" s="73"/>
      <c r="G31" s="73"/>
      <c r="H31" s="73"/>
      <c r="I31" s="73"/>
      <c r="J31" s="74"/>
      <c r="K31" s="75" t="s">
        <v>43</v>
      </c>
      <c r="L31" s="76"/>
      <c r="M31" s="75" t="s">
        <v>44</v>
      </c>
      <c r="N31" s="76"/>
      <c r="O31" s="23"/>
      <c r="P31" s="23"/>
    </row>
    <row r="32" spans="2:16" ht="15.75">
      <c r="B32" s="77">
        <v>681</v>
      </c>
      <c r="C32" s="78"/>
      <c r="D32" s="79" t="s">
        <v>45</v>
      </c>
      <c r="E32" s="79"/>
      <c r="F32" s="79"/>
      <c r="G32" s="23"/>
      <c r="H32" s="23"/>
      <c r="I32" s="23"/>
      <c r="J32" s="23"/>
      <c r="K32" s="80">
        <f>I26</f>
        <v>5326.5016088673237</v>
      </c>
      <c r="L32" s="81"/>
      <c r="M32" s="77"/>
      <c r="N32" s="82"/>
      <c r="O32" s="23"/>
      <c r="P32" s="23"/>
    </row>
    <row r="33" spans="2:16" ht="15.75">
      <c r="B33" s="83"/>
      <c r="C33" s="84">
        <v>153</v>
      </c>
      <c r="D33" s="79" t="s">
        <v>46</v>
      </c>
      <c r="E33" s="79"/>
      <c r="F33" s="79"/>
      <c r="G33" s="23"/>
      <c r="H33" s="23"/>
      <c r="I33" s="23"/>
      <c r="J33" s="23"/>
      <c r="K33" s="85"/>
      <c r="L33" s="86"/>
      <c r="M33" s="87">
        <f>K32</f>
        <v>5326.5016088673237</v>
      </c>
      <c r="N33" s="88"/>
      <c r="O33" s="23"/>
      <c r="P33" s="23"/>
    </row>
    <row r="34" spans="2:16" ht="15.75">
      <c r="B34" s="83"/>
      <c r="C34" s="89"/>
      <c r="D34" s="90" t="s">
        <v>47</v>
      </c>
      <c r="E34" s="91"/>
      <c r="F34" s="91"/>
      <c r="G34" s="23"/>
      <c r="H34" s="23"/>
      <c r="I34" s="92">
        <f>+L5</f>
        <v>2017</v>
      </c>
      <c r="J34" s="93"/>
      <c r="K34" s="85"/>
      <c r="L34" s="86"/>
      <c r="M34" s="94"/>
      <c r="N34" s="88"/>
      <c r="O34" s="23"/>
      <c r="P34" s="23"/>
    </row>
    <row r="35" spans="2:16" ht="15.75">
      <c r="B35" s="83"/>
      <c r="C35" s="89"/>
      <c r="D35" s="79"/>
      <c r="E35" s="79"/>
      <c r="F35" s="79"/>
      <c r="G35" s="23"/>
      <c r="H35" s="23"/>
      <c r="I35" s="23"/>
      <c r="J35" s="23"/>
      <c r="K35" s="85"/>
      <c r="L35" s="86"/>
      <c r="M35" s="94"/>
      <c r="N35" s="88"/>
      <c r="O35" s="23"/>
      <c r="P35" s="23"/>
    </row>
    <row r="36" spans="2:16" ht="15.75">
      <c r="B36" s="77">
        <v>133</v>
      </c>
      <c r="C36" s="89"/>
      <c r="D36" s="79" t="s">
        <v>48</v>
      </c>
      <c r="E36" s="79"/>
      <c r="F36" s="79"/>
      <c r="G36" s="23"/>
      <c r="H36" s="23"/>
      <c r="I36" s="23"/>
      <c r="J36" s="23"/>
      <c r="K36" s="87">
        <f>J38</f>
        <v>1012.0353056847915</v>
      </c>
      <c r="L36" s="88">
        <f>G25</f>
        <v>0</v>
      </c>
      <c r="M36" s="94"/>
      <c r="N36" s="88"/>
      <c r="O36" s="23"/>
      <c r="P36" s="23"/>
    </row>
    <row r="37" spans="2:16" ht="15.75">
      <c r="B37" s="83"/>
      <c r="C37" s="84">
        <v>692</v>
      </c>
      <c r="D37" s="79" t="s">
        <v>49</v>
      </c>
      <c r="E37" s="79"/>
      <c r="F37" s="79"/>
      <c r="G37" s="23"/>
      <c r="H37" s="23"/>
      <c r="I37" s="23"/>
      <c r="J37" s="23"/>
      <c r="K37" s="85"/>
      <c r="L37" s="86"/>
      <c r="M37" s="87">
        <f>K36</f>
        <v>1012.0353056847915</v>
      </c>
      <c r="N37" s="88"/>
      <c r="O37" s="23"/>
      <c r="P37" s="23"/>
    </row>
    <row r="38" spans="2:16" ht="15.75">
      <c r="B38" s="89"/>
      <c r="C38" s="89"/>
      <c r="D38" s="95" t="s">
        <v>50</v>
      </c>
      <c r="E38" s="96"/>
      <c r="F38" s="97">
        <f>+K32</f>
        <v>5326.5016088673237</v>
      </c>
      <c r="G38" s="97"/>
      <c r="H38" s="98">
        <f>C7</f>
        <v>0.19</v>
      </c>
      <c r="I38" s="23"/>
      <c r="J38" s="99">
        <f>F38*H38</f>
        <v>1012.0353056847915</v>
      </c>
      <c r="K38" s="85"/>
      <c r="L38" s="86"/>
      <c r="M38" s="94"/>
      <c r="N38" s="88"/>
      <c r="O38" s="23"/>
      <c r="P38" s="23"/>
    </row>
    <row r="39" spans="2:16" ht="15.75">
      <c r="B39" s="100" t="s">
        <v>51</v>
      </c>
      <c r="C39" s="101"/>
      <c r="D39" s="101"/>
      <c r="E39" s="101"/>
      <c r="F39" s="101"/>
      <c r="G39" s="101"/>
      <c r="H39" s="101"/>
      <c r="I39" s="101"/>
      <c r="J39" s="102"/>
      <c r="K39" s="103">
        <f>K32+K36</f>
        <v>6338.5369145521154</v>
      </c>
      <c r="L39" s="104"/>
      <c r="M39" s="103">
        <f>M33+M37</f>
        <v>6338.5369145521154</v>
      </c>
      <c r="N39" s="104"/>
      <c r="O39" s="23"/>
      <c r="P39" s="23"/>
    </row>
    <row r="40" spans="2:16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</row>
    <row r="41" spans="2:16">
      <c r="B41" s="63" t="s">
        <v>52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</row>
    <row r="42" spans="2:16">
      <c r="B42" s="23"/>
      <c r="C42" s="23"/>
      <c r="D42" s="23"/>
      <c r="E42" s="23"/>
      <c r="F42" s="105" t="str">
        <f>D34</f>
        <v>Constatation provision IDR</v>
      </c>
      <c r="G42" s="23"/>
      <c r="H42" s="23"/>
      <c r="I42" s="23"/>
      <c r="J42" s="23"/>
      <c r="K42" s="23"/>
      <c r="L42" s="23"/>
      <c r="M42" s="23"/>
      <c r="N42" s="23"/>
      <c r="O42" s="23"/>
      <c r="P42" s="23"/>
    </row>
    <row r="43" spans="2:16">
      <c r="B43" s="106" t="s">
        <v>53</v>
      </c>
      <c r="C43" s="106"/>
      <c r="D43" s="106"/>
      <c r="E43" s="106"/>
      <c r="F43" s="23"/>
      <c r="G43" s="107">
        <f>L5</f>
        <v>2017</v>
      </c>
      <c r="H43" s="108"/>
      <c r="I43" s="106" t="s">
        <v>54</v>
      </c>
      <c r="J43" s="106"/>
      <c r="K43" s="106"/>
      <c r="L43" s="106"/>
      <c r="M43" s="23"/>
      <c r="N43" s="23"/>
      <c r="O43" s="23"/>
      <c r="P43" s="23"/>
    </row>
    <row r="44" spans="2:16">
      <c r="B44" s="109">
        <f>K32</f>
        <v>5326.5016088673237</v>
      </c>
      <c r="C44" s="110"/>
      <c r="D44" s="111"/>
      <c r="E44" s="108"/>
      <c r="F44" s="23"/>
      <c r="G44" s="23"/>
      <c r="H44" s="23"/>
      <c r="I44" s="23"/>
      <c r="J44" s="112"/>
      <c r="K44" s="113">
        <f>M33</f>
        <v>5326.5016088673237</v>
      </c>
      <c r="L44" s="109"/>
      <c r="M44" s="23"/>
      <c r="N44" s="23"/>
      <c r="O44" s="23"/>
      <c r="P44" s="23"/>
    </row>
    <row r="45" spans="2:16" ht="15.75">
      <c r="B45" s="79"/>
      <c r="C45" s="114"/>
      <c r="D45" s="111"/>
      <c r="E45" s="108"/>
      <c r="F45" s="23"/>
      <c r="G45" s="23"/>
      <c r="H45" s="23"/>
      <c r="I45" s="23"/>
      <c r="J45" s="114"/>
      <c r="K45" s="111"/>
      <c r="L45" s="108"/>
      <c r="M45" s="23"/>
      <c r="N45" s="23"/>
      <c r="O45" s="23"/>
      <c r="P45" s="23"/>
    </row>
    <row r="46" spans="2:16" ht="15.75">
      <c r="B46" s="79"/>
      <c r="C46" s="114"/>
      <c r="D46" s="111"/>
      <c r="E46" s="108"/>
      <c r="F46" s="23"/>
      <c r="G46" s="23"/>
      <c r="H46" s="23"/>
      <c r="I46" s="23"/>
      <c r="J46" s="114"/>
      <c r="K46" s="111"/>
      <c r="L46" s="108"/>
      <c r="M46" s="23"/>
      <c r="N46" s="23"/>
      <c r="O46" s="23"/>
      <c r="P46" s="23"/>
    </row>
    <row r="47" spans="2:16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</row>
    <row r="48" spans="2:16">
      <c r="B48" s="23"/>
      <c r="C48" s="23"/>
      <c r="D48" s="23"/>
      <c r="E48" s="23"/>
      <c r="F48" s="115" t="str">
        <f>D38</f>
        <v xml:space="preserve">Consta IDA </v>
      </c>
      <c r="G48" s="115"/>
      <c r="H48" s="115"/>
      <c r="I48" s="23"/>
      <c r="J48" s="23"/>
      <c r="K48" s="23"/>
      <c r="L48" s="23"/>
      <c r="M48" s="23"/>
      <c r="N48" s="23"/>
      <c r="O48" s="23"/>
      <c r="P48" s="23"/>
    </row>
    <row r="49" spans="2:17">
      <c r="B49" s="106" t="s">
        <v>55</v>
      </c>
      <c r="C49" s="106"/>
      <c r="D49" s="106"/>
      <c r="E49" s="106"/>
      <c r="F49" s="23"/>
      <c r="G49" s="107">
        <f>G43</f>
        <v>2017</v>
      </c>
      <c r="H49" s="108"/>
      <c r="I49" s="106" t="s">
        <v>56</v>
      </c>
      <c r="J49" s="106"/>
      <c r="K49" s="106"/>
      <c r="L49" s="106"/>
      <c r="M49" s="23"/>
      <c r="N49" s="23"/>
      <c r="O49" s="23"/>
      <c r="P49" s="23"/>
    </row>
    <row r="50" spans="2:17">
      <c r="B50" s="109">
        <f>K36</f>
        <v>1012.0353056847915</v>
      </c>
      <c r="C50" s="110"/>
      <c r="D50" s="111"/>
      <c r="E50" s="108"/>
      <c r="F50" s="23"/>
      <c r="G50" s="23"/>
      <c r="H50" s="23"/>
      <c r="I50" s="23"/>
      <c r="J50" s="112"/>
      <c r="K50" s="113">
        <f>M37</f>
        <v>1012.0353056847915</v>
      </c>
      <c r="L50" s="109"/>
      <c r="M50" s="23"/>
      <c r="N50" s="23"/>
      <c r="O50" s="23"/>
      <c r="P50" s="23"/>
    </row>
    <row r="51" spans="2:17" ht="15.75">
      <c r="B51" s="79"/>
      <c r="C51" s="114"/>
      <c r="D51" s="111"/>
      <c r="E51" s="108"/>
      <c r="F51" s="23"/>
      <c r="G51" s="23"/>
      <c r="H51" s="23"/>
      <c r="I51" s="23"/>
      <c r="J51" s="114"/>
      <c r="K51" s="111"/>
      <c r="L51" s="108"/>
      <c r="M51" s="23"/>
      <c r="N51" s="23"/>
      <c r="O51" s="23"/>
      <c r="P51" s="23"/>
    </row>
    <row r="52" spans="2:17" ht="15.75">
      <c r="B52" s="79"/>
      <c r="C52" s="114"/>
      <c r="D52" s="111"/>
      <c r="E52" s="108"/>
      <c r="F52" s="23"/>
      <c r="G52" s="23"/>
      <c r="H52" s="23"/>
      <c r="I52" s="23"/>
      <c r="J52" s="114"/>
      <c r="K52" s="111"/>
      <c r="L52" s="108"/>
      <c r="M52" s="23"/>
      <c r="N52" s="23"/>
      <c r="O52" s="23"/>
      <c r="P52" s="23"/>
    </row>
    <row r="53" spans="2:17" ht="15.75" thickBot="1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</row>
    <row r="54" spans="2:17"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</row>
    <row r="55" spans="2:17">
      <c r="B55" s="23"/>
      <c r="C55" s="23"/>
      <c r="D55" s="23"/>
      <c r="E55" s="23"/>
      <c r="F55" s="23"/>
      <c r="G55" s="23"/>
      <c r="H55" s="23"/>
      <c r="I55" s="23"/>
      <c r="J55" s="27" t="s">
        <v>17</v>
      </c>
      <c r="K55" s="27"/>
      <c r="L55" s="28">
        <v>43465</v>
      </c>
      <c r="M55" s="28"/>
      <c r="N55" s="28"/>
      <c r="O55" s="23"/>
      <c r="P55" s="23"/>
      <c r="Q55" s="23"/>
    </row>
    <row r="56" spans="2:17" ht="11.25" customHeight="1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</row>
    <row r="57" spans="2:17" ht="84.75">
      <c r="B57" s="23"/>
      <c r="C57" s="32" t="s">
        <v>20</v>
      </c>
      <c r="D57" s="33" t="s">
        <v>21</v>
      </c>
      <c r="E57" s="34" t="s">
        <v>22</v>
      </c>
      <c r="F57" s="34"/>
      <c r="G57" s="34" t="s">
        <v>23</v>
      </c>
      <c r="H57" s="34"/>
      <c r="I57" s="34" t="s">
        <v>24</v>
      </c>
      <c r="J57" s="34"/>
      <c r="K57" s="35">
        <f>L55</f>
        <v>43465</v>
      </c>
      <c r="L57" s="36" t="s">
        <v>25</v>
      </c>
      <c r="M57" s="34" t="s">
        <v>26</v>
      </c>
      <c r="N57" s="34"/>
      <c r="O57" s="23"/>
      <c r="P57" s="23"/>
      <c r="Q57" s="23"/>
    </row>
    <row r="58" spans="2:17">
      <c r="B58" s="23"/>
      <c r="C58" s="38" t="s">
        <v>27</v>
      </c>
      <c r="D58" s="38">
        <f>IF(C58="m",60,IF(C58="f",55,"-"))</f>
        <v>60</v>
      </c>
      <c r="E58" s="39">
        <f>H9</f>
        <v>50000</v>
      </c>
      <c r="F58" s="39"/>
      <c r="G58" s="40">
        <v>32874</v>
      </c>
      <c r="H58" s="40"/>
      <c r="I58" s="40">
        <v>42736</v>
      </c>
      <c r="J58" s="40"/>
      <c r="K58" s="41">
        <f>(L55-I58)/365</f>
        <v>1.9972602739726026</v>
      </c>
      <c r="L58" s="41"/>
      <c r="M58" s="42">
        <f>ROUNDUP(D58-($L$13-G58)/365,0)</f>
        <v>32</v>
      </c>
      <c r="N58" s="42"/>
      <c r="O58" s="23"/>
      <c r="P58" s="23"/>
      <c r="Q58" s="23"/>
    </row>
    <row r="59" spans="2:17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</row>
    <row r="60" spans="2:17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</row>
    <row r="61" spans="2:17" ht="15.75">
      <c r="B61" s="23" t="s">
        <v>57</v>
      </c>
      <c r="C61" s="23"/>
      <c r="D61" s="23"/>
      <c r="E61" s="23"/>
      <c r="F61" s="50"/>
      <c r="G61" s="54"/>
      <c r="H61" s="54"/>
      <c r="I61" s="51"/>
      <c r="J61" s="51"/>
      <c r="K61" s="52"/>
      <c r="L61" s="54"/>
      <c r="M61" s="54"/>
      <c r="N61" s="54"/>
      <c r="O61" s="23"/>
      <c r="P61" s="23"/>
      <c r="Q61" s="23"/>
    </row>
    <row r="62" spans="2:17" ht="15.75">
      <c r="B62" s="59" t="s">
        <v>39</v>
      </c>
      <c r="C62" s="48">
        <f>$K$23</f>
        <v>814406.23872673803</v>
      </c>
      <c r="D62" s="55"/>
      <c r="E62" s="55"/>
      <c r="F62" s="60">
        <f>(1+$H$11)^-31</f>
        <v>0.220359474910341</v>
      </c>
      <c r="G62" s="61">
        <f>$K$58/$M$58</f>
        <v>6.2414383561643832E-2</v>
      </c>
      <c r="H62" s="61"/>
      <c r="I62" s="48">
        <f>$I$26</f>
        <v>5326.5016088673237</v>
      </c>
      <c r="J62" s="55"/>
      <c r="K62" s="23"/>
      <c r="L62" s="62">
        <f>(C62*F62*G62)-I62</f>
        <v>5874.5166782411725</v>
      </c>
      <c r="M62" s="62"/>
      <c r="N62" s="23" t="s">
        <v>12</v>
      </c>
      <c r="O62" s="23"/>
      <c r="P62" s="23"/>
      <c r="Q62" s="23"/>
    </row>
    <row r="63" spans="2:17" ht="15.75">
      <c r="B63" s="23"/>
      <c r="C63" s="23"/>
      <c r="D63" s="23"/>
      <c r="E63" s="23"/>
      <c r="F63" s="50"/>
      <c r="G63" s="54"/>
      <c r="H63" s="54"/>
      <c r="I63" s="51"/>
      <c r="J63" s="51"/>
      <c r="K63" s="52"/>
      <c r="L63" s="54"/>
      <c r="M63" s="54"/>
      <c r="N63" s="54"/>
      <c r="O63" s="23"/>
      <c r="P63" s="23"/>
      <c r="Q63" s="23"/>
    </row>
    <row r="64" spans="2:17" ht="15.75">
      <c r="B64" s="23"/>
      <c r="C64" s="23"/>
      <c r="D64" s="23"/>
      <c r="E64" s="23"/>
      <c r="F64" s="50"/>
      <c r="G64" s="54"/>
      <c r="H64" s="54"/>
      <c r="I64" s="51"/>
      <c r="J64" s="51"/>
      <c r="K64" s="52"/>
      <c r="L64" s="54"/>
      <c r="M64" s="54"/>
      <c r="N64" s="54"/>
      <c r="O64" s="23"/>
      <c r="P64" s="23"/>
      <c r="Q64" s="23"/>
    </row>
    <row r="65" spans="2:17" ht="15.75">
      <c r="B65" s="63" t="s">
        <v>40</v>
      </c>
      <c r="C65" s="23"/>
      <c r="D65" s="23"/>
      <c r="E65" s="23"/>
      <c r="F65" s="50"/>
      <c r="G65" s="54"/>
      <c r="H65" s="54"/>
      <c r="I65" s="51"/>
      <c r="J65" s="51"/>
      <c r="K65" s="52"/>
      <c r="L65" s="54"/>
      <c r="M65" s="54"/>
      <c r="N65" s="54"/>
      <c r="O65" s="23"/>
      <c r="P65" s="23"/>
      <c r="Q65" s="23"/>
    </row>
    <row r="66" spans="2:17" ht="15.75">
      <c r="B66" s="64" t="s">
        <v>41</v>
      </c>
      <c r="C66" s="64"/>
      <c r="D66" s="65" t="s">
        <v>42</v>
      </c>
      <c r="E66" s="66"/>
      <c r="F66" s="66"/>
      <c r="G66" s="66"/>
      <c r="H66" s="66"/>
      <c r="I66" s="66"/>
      <c r="J66" s="67"/>
      <c r="K66" s="68" t="s">
        <v>41</v>
      </c>
      <c r="L66" s="69"/>
      <c r="M66" s="69"/>
      <c r="N66" s="70"/>
      <c r="O66" s="23"/>
      <c r="P66" s="23"/>
      <c r="Q66" s="23"/>
    </row>
    <row r="67" spans="2:17" ht="15.75">
      <c r="B67" s="71" t="s">
        <v>43</v>
      </c>
      <c r="C67" s="71" t="s">
        <v>44</v>
      </c>
      <c r="D67" s="72"/>
      <c r="E67" s="73"/>
      <c r="F67" s="73"/>
      <c r="G67" s="73"/>
      <c r="H67" s="73"/>
      <c r="I67" s="73"/>
      <c r="J67" s="74"/>
      <c r="K67" s="75" t="s">
        <v>43</v>
      </c>
      <c r="L67" s="76"/>
      <c r="M67" s="75" t="s">
        <v>44</v>
      </c>
      <c r="N67" s="76"/>
      <c r="O67" s="23"/>
      <c r="P67" s="23"/>
      <c r="Q67" s="23"/>
    </row>
    <row r="68" spans="2:17" ht="15.75">
      <c r="B68" s="77">
        <v>681</v>
      </c>
      <c r="C68" s="78"/>
      <c r="D68" s="79" t="s">
        <v>45</v>
      </c>
      <c r="E68" s="79"/>
      <c r="F68" s="79"/>
      <c r="G68" s="23"/>
      <c r="H68" s="23"/>
      <c r="I68" s="23"/>
      <c r="J68" s="23"/>
      <c r="K68" s="80">
        <f>+M70-K69</f>
        <v>5608.191597797806</v>
      </c>
      <c r="L68" s="81"/>
      <c r="M68" s="77"/>
      <c r="N68" s="82"/>
      <c r="O68" s="23"/>
      <c r="P68" s="23"/>
      <c r="Q68" s="23"/>
    </row>
    <row r="69" spans="2:17" ht="15.75">
      <c r="B69" s="77">
        <v>661</v>
      </c>
      <c r="C69" s="89"/>
      <c r="D69" s="79" t="s">
        <v>58</v>
      </c>
      <c r="E69" s="79"/>
      <c r="F69" s="79"/>
      <c r="G69" s="23"/>
      <c r="H69" s="117">
        <f>+I26</f>
        <v>5326.5016088673237</v>
      </c>
      <c r="I69" s="118">
        <v>0.05</v>
      </c>
      <c r="J69" s="23"/>
      <c r="K69" s="80">
        <f>+H69*I69</f>
        <v>266.32508044336618</v>
      </c>
      <c r="L69" s="81"/>
      <c r="M69" s="77"/>
      <c r="N69" s="82"/>
      <c r="O69" s="23"/>
      <c r="P69" s="23"/>
      <c r="Q69" s="23"/>
    </row>
    <row r="70" spans="2:17" ht="15.75">
      <c r="B70" s="83"/>
      <c r="C70" s="84">
        <v>153</v>
      </c>
      <c r="D70" s="79" t="s">
        <v>46</v>
      </c>
      <c r="E70" s="79"/>
      <c r="F70" s="79"/>
      <c r="G70" s="23"/>
      <c r="H70" s="23"/>
      <c r="I70" s="23"/>
      <c r="J70" s="23"/>
      <c r="K70" s="119"/>
      <c r="L70" s="120"/>
      <c r="M70" s="87">
        <f>L62</f>
        <v>5874.5166782411725</v>
      </c>
      <c r="N70" s="88"/>
      <c r="O70" s="23"/>
      <c r="P70" s="23"/>
      <c r="Q70" s="23"/>
    </row>
    <row r="71" spans="2:17" ht="15.75">
      <c r="B71" s="83"/>
      <c r="C71" s="89"/>
      <c r="D71" s="90" t="s">
        <v>47</v>
      </c>
      <c r="E71" s="91"/>
      <c r="F71" s="91"/>
      <c r="G71" s="23"/>
      <c r="H71" s="23"/>
      <c r="I71" s="92">
        <f>N5</f>
        <v>2018</v>
      </c>
      <c r="J71" s="93"/>
      <c r="K71" s="85"/>
      <c r="L71" s="86"/>
      <c r="M71" s="94"/>
      <c r="N71" s="88"/>
      <c r="O71" s="23"/>
      <c r="P71" s="23"/>
      <c r="Q71" s="23"/>
    </row>
    <row r="72" spans="2:17" ht="15.75">
      <c r="B72" s="83"/>
      <c r="C72" s="89"/>
      <c r="D72" s="79"/>
      <c r="E72" s="79"/>
      <c r="F72" s="79"/>
      <c r="G72" s="23"/>
      <c r="H72" s="23"/>
      <c r="I72" s="23"/>
      <c r="J72" s="23"/>
      <c r="K72" s="85"/>
      <c r="L72" s="86"/>
      <c r="M72" s="94"/>
      <c r="N72" s="88"/>
      <c r="O72" s="23"/>
      <c r="P72" s="23"/>
      <c r="Q72" s="23"/>
    </row>
    <row r="73" spans="2:17" ht="15.75">
      <c r="B73" s="77">
        <v>133</v>
      </c>
      <c r="C73" s="89"/>
      <c r="D73" s="79" t="s">
        <v>48</v>
      </c>
      <c r="E73" s="79"/>
      <c r="F73" s="79"/>
      <c r="G73" s="23"/>
      <c r="H73" s="23"/>
      <c r="I73" s="23"/>
      <c r="J73" s="23"/>
      <c r="K73" s="87">
        <f>J75</f>
        <v>1116.1581688658227</v>
      </c>
      <c r="L73" s="88">
        <f>G61</f>
        <v>0</v>
      </c>
      <c r="M73" s="94"/>
      <c r="N73" s="88"/>
      <c r="O73" s="23"/>
      <c r="P73" s="23"/>
      <c r="Q73" s="23"/>
    </row>
    <row r="74" spans="2:17" ht="15.75">
      <c r="B74" s="83"/>
      <c r="C74" s="84">
        <v>692</v>
      </c>
      <c r="D74" s="79" t="s">
        <v>49</v>
      </c>
      <c r="E74" s="79"/>
      <c r="F74" s="79"/>
      <c r="G74" s="23"/>
      <c r="H74" s="23"/>
      <c r="I74" s="23"/>
      <c r="J74" s="23"/>
      <c r="K74" s="85"/>
      <c r="L74" s="86"/>
      <c r="M74" s="87">
        <f>K73</f>
        <v>1116.1581688658227</v>
      </c>
      <c r="N74" s="88"/>
      <c r="O74" s="23"/>
      <c r="P74" s="23"/>
      <c r="Q74" s="23"/>
    </row>
    <row r="75" spans="2:17" ht="15.75">
      <c r="B75" s="89"/>
      <c r="C75" s="89"/>
      <c r="D75" s="95" t="s">
        <v>50</v>
      </c>
      <c r="E75" s="96"/>
      <c r="F75" s="97">
        <f>M70</f>
        <v>5874.5166782411725</v>
      </c>
      <c r="G75" s="97"/>
      <c r="H75" s="98">
        <f>C7</f>
        <v>0.19</v>
      </c>
      <c r="I75" s="23"/>
      <c r="J75" s="99">
        <f>F75*H75</f>
        <v>1116.1581688658227</v>
      </c>
      <c r="K75" s="85"/>
      <c r="L75" s="86"/>
      <c r="M75" s="94"/>
      <c r="N75" s="88"/>
      <c r="O75" s="23"/>
      <c r="P75" s="23"/>
      <c r="Q75" s="23"/>
    </row>
    <row r="76" spans="2:17" ht="15.75">
      <c r="B76" s="100" t="s">
        <v>51</v>
      </c>
      <c r="C76" s="101"/>
      <c r="D76" s="101"/>
      <c r="E76" s="101"/>
      <c r="F76" s="101"/>
      <c r="G76" s="101"/>
      <c r="H76" s="101"/>
      <c r="I76" s="101"/>
      <c r="J76" s="102"/>
      <c r="K76" s="103">
        <f>K68+K73</f>
        <v>6724.3497666636285</v>
      </c>
      <c r="L76" s="104"/>
      <c r="M76" s="103">
        <f>M70+M74</f>
        <v>6990.674847106995</v>
      </c>
      <c r="N76" s="104"/>
      <c r="O76" s="23"/>
      <c r="P76" s="23"/>
      <c r="Q76" s="23"/>
    </row>
    <row r="77" spans="2:17"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</row>
    <row r="78" spans="2:17">
      <c r="B78" s="63" t="s">
        <v>52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</row>
    <row r="79" spans="2:17">
      <c r="B79" s="23"/>
      <c r="C79" s="23"/>
      <c r="D79" s="23"/>
      <c r="E79" s="23"/>
      <c r="F79" s="105" t="str">
        <f>D71</f>
        <v>Constatation provision IDR</v>
      </c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</row>
    <row r="80" spans="2:17">
      <c r="B80" s="106" t="s">
        <v>53</v>
      </c>
      <c r="C80" s="106"/>
      <c r="D80" s="106"/>
      <c r="E80" s="106"/>
      <c r="F80" s="23"/>
      <c r="G80" s="107">
        <f>N5</f>
        <v>2018</v>
      </c>
      <c r="H80" s="108"/>
      <c r="I80" s="106" t="s">
        <v>54</v>
      </c>
      <c r="J80" s="106"/>
      <c r="K80" s="106"/>
      <c r="L80" s="106"/>
      <c r="M80" s="23"/>
      <c r="N80" s="106" t="s">
        <v>59</v>
      </c>
      <c r="O80" s="106"/>
      <c r="P80" s="106"/>
      <c r="Q80" s="106"/>
    </row>
    <row r="81" spans="2:24">
      <c r="B81" s="109">
        <f>K68</f>
        <v>5608.191597797806</v>
      </c>
      <c r="C81" s="110"/>
      <c r="D81" s="111"/>
      <c r="E81" s="108"/>
      <c r="F81" s="23"/>
      <c r="G81" s="23"/>
      <c r="H81" s="23"/>
      <c r="I81" s="23"/>
      <c r="J81" s="112"/>
      <c r="K81" s="113">
        <f>M70</f>
        <v>5874.5166782411725</v>
      </c>
      <c r="L81" s="109"/>
      <c r="M81" s="23"/>
      <c r="N81" s="109">
        <f>K69</f>
        <v>266.32508044336618</v>
      </c>
      <c r="O81" s="110"/>
      <c r="P81" s="111"/>
      <c r="Q81" s="108"/>
    </row>
    <row r="82" spans="2:24" ht="15.75">
      <c r="B82" s="79"/>
      <c r="C82" s="114"/>
      <c r="D82" s="111"/>
      <c r="E82" s="108"/>
      <c r="F82" s="23"/>
      <c r="G82" s="23"/>
      <c r="H82" s="23"/>
      <c r="I82" s="23"/>
      <c r="J82" s="114"/>
      <c r="K82" s="111"/>
      <c r="L82" s="108"/>
      <c r="M82" s="23"/>
      <c r="N82" s="79"/>
      <c r="O82" s="114"/>
      <c r="P82" s="111"/>
      <c r="Q82" s="108"/>
    </row>
    <row r="83" spans="2:24" ht="15.75">
      <c r="B83" s="79"/>
      <c r="C83" s="114"/>
      <c r="D83" s="111"/>
      <c r="E83" s="108"/>
      <c r="F83" s="23"/>
      <c r="G83" s="23"/>
      <c r="H83" s="23"/>
      <c r="I83" s="23"/>
      <c r="J83" s="114"/>
      <c r="K83" s="111"/>
      <c r="L83" s="108"/>
      <c r="M83" s="23"/>
      <c r="N83" s="79"/>
      <c r="O83" s="114"/>
      <c r="P83" s="111"/>
      <c r="Q83" s="108"/>
    </row>
    <row r="84" spans="2:24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</row>
    <row r="85" spans="2:24">
      <c r="B85" s="23"/>
      <c r="C85" s="23"/>
      <c r="D85" s="23"/>
      <c r="E85" s="23"/>
      <c r="F85" s="115" t="str">
        <f>D75</f>
        <v xml:space="preserve">Consta IDA </v>
      </c>
      <c r="G85" s="115"/>
      <c r="H85" s="115"/>
      <c r="I85" s="23"/>
      <c r="J85" s="23"/>
      <c r="K85" s="23"/>
      <c r="L85" s="23"/>
      <c r="M85" s="23"/>
      <c r="N85" s="23"/>
      <c r="O85" s="23"/>
      <c r="P85" s="23"/>
      <c r="Q85" s="23"/>
    </row>
    <row r="86" spans="2:24">
      <c r="B86" s="106" t="s">
        <v>55</v>
      </c>
      <c r="C86" s="106"/>
      <c r="D86" s="106"/>
      <c r="E86" s="106"/>
      <c r="F86" s="23"/>
      <c r="G86" s="107">
        <f>G80</f>
        <v>2018</v>
      </c>
      <c r="H86" s="108"/>
      <c r="I86" s="106" t="s">
        <v>56</v>
      </c>
      <c r="J86" s="106"/>
      <c r="K86" s="106"/>
      <c r="L86" s="106"/>
      <c r="M86" s="23"/>
      <c r="N86" s="23"/>
      <c r="O86" s="23"/>
      <c r="P86" s="23"/>
      <c r="Q86" s="23"/>
    </row>
    <row r="87" spans="2:24">
      <c r="B87" s="109">
        <f>K73</f>
        <v>1116.1581688658227</v>
      </c>
      <c r="C87" s="110"/>
      <c r="D87" s="111"/>
      <c r="E87" s="108"/>
      <c r="F87" s="23"/>
      <c r="G87" s="23"/>
      <c r="H87" s="23"/>
      <c r="I87" s="23"/>
      <c r="J87" s="112"/>
      <c r="K87" s="113">
        <f>M74</f>
        <v>1116.1581688658227</v>
      </c>
      <c r="L87" s="109"/>
      <c r="M87" s="23"/>
      <c r="N87" s="23"/>
      <c r="O87" s="23"/>
      <c r="P87" s="23"/>
      <c r="Q87" s="23"/>
    </row>
    <row r="88" spans="2:24" ht="15.75">
      <c r="B88" s="79"/>
      <c r="C88" s="114"/>
      <c r="D88" s="111"/>
      <c r="E88" s="108"/>
      <c r="F88" s="23"/>
      <c r="G88" s="23"/>
      <c r="H88" s="23"/>
      <c r="I88" s="23"/>
      <c r="J88" s="114"/>
      <c r="K88" s="111"/>
      <c r="L88" s="108"/>
      <c r="M88" s="23"/>
      <c r="N88" s="23"/>
      <c r="O88" s="23"/>
      <c r="P88" s="23"/>
      <c r="Q88" s="23"/>
    </row>
    <row r="89" spans="2:24" ht="15.75">
      <c r="B89" s="79"/>
      <c r="C89" s="114"/>
      <c r="D89" s="111"/>
      <c r="E89" s="108"/>
      <c r="F89" s="23"/>
      <c r="G89" s="23"/>
      <c r="H89" s="23"/>
      <c r="I89" s="23"/>
      <c r="J89" s="114"/>
      <c r="K89" s="111"/>
      <c r="L89" s="108"/>
      <c r="M89" s="23"/>
      <c r="N89" s="23"/>
      <c r="O89" s="23"/>
      <c r="P89" s="23"/>
      <c r="Q89" s="23"/>
    </row>
    <row r="90" spans="2:24" ht="15.75" thickBot="1"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</row>
    <row r="91" spans="2:24" ht="8.25" customHeight="1" thickBot="1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  <c r="Q91" s="122"/>
    </row>
    <row r="93" spans="2:24">
      <c r="B93" s="3" t="s">
        <v>60</v>
      </c>
    </row>
    <row r="94" spans="2:24" ht="15.75">
      <c r="B94" s="63" t="s">
        <v>61</v>
      </c>
      <c r="C94" s="23"/>
      <c r="D94" s="23"/>
      <c r="E94" s="23"/>
      <c r="F94" s="50"/>
      <c r="G94" s="54"/>
      <c r="H94" s="54"/>
      <c r="I94" s="51"/>
      <c r="J94" s="51"/>
      <c r="K94" s="52"/>
      <c r="L94" s="54"/>
      <c r="M94" s="54"/>
      <c r="N94" s="54"/>
      <c r="O94" s="123" t="s">
        <v>52</v>
      </c>
      <c r="P94" s="124"/>
    </row>
    <row r="95" spans="2:24" ht="15.75">
      <c r="B95" s="64" t="s">
        <v>41</v>
      </c>
      <c r="C95" s="64"/>
      <c r="D95" s="65" t="s">
        <v>42</v>
      </c>
      <c r="E95" s="66"/>
      <c r="F95" s="66"/>
      <c r="G95" s="66"/>
      <c r="H95" s="66"/>
      <c r="I95" s="66"/>
      <c r="J95" s="67"/>
      <c r="K95" s="68" t="s">
        <v>41</v>
      </c>
      <c r="L95" s="69"/>
      <c r="M95" s="69"/>
      <c r="N95" s="70"/>
      <c r="O95" s="125"/>
      <c r="P95" s="126" t="s">
        <v>54</v>
      </c>
      <c r="Q95" s="126"/>
      <c r="R95" s="126"/>
      <c r="S95" s="126"/>
      <c r="T95" s="127"/>
      <c r="U95" s="126" t="s">
        <v>62</v>
      </c>
      <c r="V95" s="126"/>
      <c r="W95" s="126"/>
      <c r="X95" s="128"/>
    </row>
    <row r="96" spans="2:24" ht="15.75">
      <c r="B96" s="71" t="s">
        <v>43</v>
      </c>
      <c r="C96" s="71" t="s">
        <v>44</v>
      </c>
      <c r="D96" s="72"/>
      <c r="E96" s="73"/>
      <c r="F96" s="73"/>
      <c r="G96" s="73"/>
      <c r="H96" s="73"/>
      <c r="I96" s="73"/>
      <c r="J96" s="74"/>
      <c r="K96" s="75" t="s">
        <v>43</v>
      </c>
      <c r="L96" s="76"/>
      <c r="M96" s="75" t="s">
        <v>44</v>
      </c>
      <c r="N96" s="76"/>
      <c r="O96" s="129"/>
      <c r="P96" s="130" t="str">
        <f>K97</f>
        <v>Xp</v>
      </c>
      <c r="Q96" s="131"/>
      <c r="R96" s="132">
        <f>T85</f>
        <v>0</v>
      </c>
      <c r="S96" s="133"/>
      <c r="T96" s="134"/>
      <c r="U96" s="135" t="str">
        <f>K102</f>
        <v>x1</v>
      </c>
      <c r="V96" s="136"/>
      <c r="W96" s="137" t="str">
        <f>M98</f>
        <v>x1</v>
      </c>
      <c r="X96" s="138"/>
    </row>
    <row r="97" spans="2:25" ht="15.75">
      <c r="B97" s="139">
        <v>153</v>
      </c>
      <c r="C97" s="140"/>
      <c r="D97" s="79" t="s">
        <v>63</v>
      </c>
      <c r="F97" s="79" t="s">
        <v>46</v>
      </c>
      <c r="G97" s="23"/>
      <c r="H97" s="23"/>
      <c r="I97" s="23"/>
      <c r="J97" s="23"/>
      <c r="K97" s="80" t="s">
        <v>64</v>
      </c>
      <c r="L97" s="81"/>
      <c r="M97" s="77"/>
      <c r="N97" s="82"/>
      <c r="O97" s="129"/>
      <c r="P97" s="134"/>
      <c r="Q97" s="141"/>
      <c r="R97" s="142"/>
      <c r="S97" s="143"/>
      <c r="T97" s="134"/>
      <c r="U97" s="144"/>
      <c r="V97" s="141"/>
      <c r="W97" s="142"/>
      <c r="X97" s="145"/>
    </row>
    <row r="98" spans="2:25" ht="15.75">
      <c r="B98" s="84"/>
      <c r="C98" s="82">
        <v>421</v>
      </c>
      <c r="D98" s="79" t="s">
        <v>65</v>
      </c>
      <c r="E98" s="79"/>
      <c r="F98" s="79"/>
      <c r="G98" s="23"/>
      <c r="H98" s="117"/>
      <c r="I98" s="118"/>
      <c r="J98" s="23"/>
      <c r="K98" s="80">
        <f>+H98*I98</f>
        <v>0</v>
      </c>
      <c r="L98" s="81"/>
      <c r="M98" s="87" t="s">
        <v>66</v>
      </c>
      <c r="N98" s="88"/>
      <c r="O98" s="129"/>
      <c r="P98" s="134"/>
      <c r="Q98" s="141"/>
      <c r="R98" s="142"/>
      <c r="S98" s="143"/>
      <c r="T98" s="134"/>
      <c r="U98" s="144"/>
      <c r="V98" s="141"/>
      <c r="W98" s="142"/>
      <c r="X98" s="145"/>
    </row>
    <row r="99" spans="2:25" ht="15.75">
      <c r="B99" s="89"/>
      <c r="C99" s="82">
        <v>442</v>
      </c>
      <c r="D99" s="79" t="s">
        <v>67</v>
      </c>
      <c r="E99" s="79"/>
      <c r="F99" s="79"/>
      <c r="G99" s="23"/>
      <c r="H99" s="23"/>
      <c r="I99" s="23"/>
      <c r="J99" s="23"/>
      <c r="K99" s="119"/>
      <c r="L99" s="120"/>
      <c r="M99" s="87" t="s">
        <v>68</v>
      </c>
      <c r="N99" s="88"/>
      <c r="O99" s="129"/>
      <c r="P99" s="134"/>
      <c r="Q99" s="134"/>
      <c r="R99" s="134"/>
      <c r="S99" s="134"/>
      <c r="T99" s="134"/>
      <c r="U99" s="134"/>
      <c r="V99" s="134"/>
      <c r="W99" s="134"/>
      <c r="X99" s="146"/>
    </row>
    <row r="100" spans="2:25" ht="15.75">
      <c r="B100" s="89"/>
      <c r="C100" s="147"/>
      <c r="D100" s="90" t="str">
        <f>+D97</f>
        <v>Pour solde</v>
      </c>
      <c r="E100" s="91"/>
      <c r="F100" s="91" t="str">
        <f>+F97</f>
        <v>Provision Pension de Retraite</v>
      </c>
      <c r="G100" s="23"/>
      <c r="H100" s="23"/>
      <c r="I100" s="148"/>
      <c r="J100" s="149"/>
      <c r="K100" s="85"/>
      <c r="L100" s="86"/>
      <c r="M100" s="94"/>
      <c r="N100" s="88"/>
      <c r="O100" s="129"/>
      <c r="P100" s="150" t="s">
        <v>69</v>
      </c>
      <c r="Q100" s="150"/>
      <c r="R100" s="150"/>
      <c r="S100" s="150"/>
      <c r="T100" s="151" t="s">
        <v>70</v>
      </c>
      <c r="U100" s="151"/>
      <c r="V100" s="151"/>
      <c r="W100" s="151"/>
      <c r="X100" s="152"/>
    </row>
    <row r="101" spans="2:25" ht="15.75">
      <c r="B101" s="89"/>
      <c r="C101" s="147"/>
      <c r="D101" s="79"/>
      <c r="E101" s="79"/>
      <c r="F101" s="79"/>
      <c r="G101" s="23"/>
      <c r="H101" s="23"/>
      <c r="I101" s="23"/>
      <c r="J101" s="23"/>
      <c r="K101" s="85"/>
      <c r="L101" s="86"/>
      <c r="M101" s="94"/>
      <c r="N101" s="88"/>
      <c r="O101" s="129"/>
      <c r="P101" s="135" t="str">
        <f>K103</f>
        <v>x2</v>
      </c>
      <c r="Q101" s="136"/>
      <c r="R101" s="137" t="str">
        <f>M99</f>
        <v>x2</v>
      </c>
      <c r="S101" s="153"/>
      <c r="T101" s="134"/>
      <c r="U101" s="154">
        <f>K108</f>
        <v>0</v>
      </c>
      <c r="V101" s="155"/>
      <c r="W101" s="156" t="str">
        <f>K102</f>
        <v>x1</v>
      </c>
      <c r="X101" s="157"/>
    </row>
    <row r="102" spans="2:25" ht="15.75">
      <c r="B102" s="84">
        <v>421</v>
      </c>
      <c r="C102" s="147"/>
      <c r="D102" s="79" t="str">
        <f>D98</f>
        <v xml:space="preserve">Personnel, rémunérations dues </v>
      </c>
      <c r="E102" s="79"/>
      <c r="F102" s="79"/>
      <c r="G102" s="23"/>
      <c r="H102" s="23"/>
      <c r="I102" s="23"/>
      <c r="J102" s="23"/>
      <c r="K102" s="87" t="str">
        <f>+M98</f>
        <v>x1</v>
      </c>
      <c r="L102" s="88">
        <f>G90</f>
        <v>0</v>
      </c>
      <c r="M102" s="94"/>
      <c r="N102" s="88"/>
      <c r="O102" s="129"/>
      <c r="P102" s="144"/>
      <c r="Q102" s="141"/>
      <c r="R102" s="142"/>
      <c r="S102" s="143"/>
      <c r="T102" s="134"/>
      <c r="U102" s="144"/>
      <c r="V102" s="141"/>
      <c r="W102" s="158" t="str">
        <f>K103</f>
        <v>x2</v>
      </c>
      <c r="X102" s="159"/>
    </row>
    <row r="103" spans="2:25" ht="15.75">
      <c r="B103" s="84">
        <v>422</v>
      </c>
      <c r="C103" s="82"/>
      <c r="D103" s="79" t="str">
        <f>D99</f>
        <v>Etat, impôts et taxes recouvrables sur des tiers</v>
      </c>
      <c r="E103" s="79"/>
      <c r="F103" s="79"/>
      <c r="G103" s="23"/>
      <c r="H103" s="23"/>
      <c r="I103" s="23"/>
      <c r="J103" s="23"/>
      <c r="K103" s="87" t="str">
        <f>+M99</f>
        <v>x2</v>
      </c>
      <c r="L103" s="88">
        <f>G91</f>
        <v>0</v>
      </c>
      <c r="M103" s="87"/>
      <c r="N103" s="88"/>
      <c r="O103" s="129"/>
      <c r="P103" s="144"/>
      <c r="Q103" s="141"/>
      <c r="R103" s="142"/>
      <c r="S103" s="143"/>
      <c r="T103" s="134"/>
      <c r="U103" s="144"/>
      <c r="V103" s="141"/>
      <c r="W103" s="142"/>
      <c r="X103" s="145"/>
    </row>
    <row r="104" spans="2:25" ht="15.75">
      <c r="B104" s="89"/>
      <c r="C104" s="82">
        <v>512</v>
      </c>
      <c r="D104" s="79" t="s">
        <v>71</v>
      </c>
      <c r="E104" s="160"/>
      <c r="F104" s="161"/>
      <c r="G104" s="161"/>
      <c r="H104" s="98"/>
      <c r="I104" s="23"/>
      <c r="J104" s="99"/>
      <c r="K104" s="85"/>
      <c r="L104" s="86"/>
      <c r="M104" s="162" t="s">
        <v>72</v>
      </c>
      <c r="N104" s="88"/>
      <c r="O104" s="129"/>
      <c r="P104" s="134"/>
      <c r="Q104" s="134"/>
      <c r="R104" s="134"/>
      <c r="S104" s="134"/>
      <c r="T104" s="134"/>
      <c r="U104" s="134"/>
      <c r="V104" s="134"/>
      <c r="W104" s="134"/>
      <c r="X104" s="146"/>
    </row>
    <row r="105" spans="2:25" ht="15.75">
      <c r="B105" s="163"/>
      <c r="D105" s="90" t="s">
        <v>73</v>
      </c>
      <c r="K105" s="164"/>
      <c r="L105" s="165"/>
      <c r="M105" s="164"/>
      <c r="N105" s="165"/>
      <c r="O105" s="129"/>
      <c r="P105" s="134"/>
      <c r="Q105" s="134"/>
      <c r="R105" s="134"/>
      <c r="S105" s="134"/>
      <c r="T105" s="134"/>
      <c r="U105" s="134"/>
      <c r="V105" s="134"/>
      <c r="W105" s="134"/>
      <c r="X105" s="146"/>
    </row>
    <row r="106" spans="2:25">
      <c r="B106" s="166"/>
      <c r="C106" s="166"/>
      <c r="D106" s="167"/>
      <c r="E106" s="167"/>
      <c r="F106" s="167"/>
      <c r="G106" s="167"/>
      <c r="H106" s="167"/>
      <c r="I106" s="167"/>
      <c r="J106" s="167"/>
      <c r="K106" s="168"/>
      <c r="L106" s="169"/>
      <c r="M106" s="168"/>
      <c r="N106" s="169"/>
      <c r="O106" s="129"/>
      <c r="P106" s="134"/>
      <c r="Q106" s="134"/>
      <c r="R106" s="134"/>
      <c r="S106" s="134"/>
      <c r="T106" s="134"/>
      <c r="U106" s="134"/>
      <c r="V106" s="134"/>
      <c r="W106" s="134"/>
      <c r="X106" s="146"/>
    </row>
    <row r="107" spans="2:25">
      <c r="O107" s="170"/>
      <c r="P107" s="171"/>
      <c r="Q107" s="171"/>
      <c r="R107" s="171"/>
      <c r="S107" s="171"/>
      <c r="T107" s="171"/>
      <c r="U107" s="171"/>
      <c r="V107" s="171"/>
      <c r="W107" s="171"/>
      <c r="X107" s="172"/>
    </row>
    <row r="108" spans="2:25">
      <c r="B108" s="3" t="s">
        <v>74</v>
      </c>
    </row>
    <row r="109" spans="2:25" ht="15.75">
      <c r="B109" s="63" t="s">
        <v>75</v>
      </c>
      <c r="C109" s="23"/>
      <c r="D109" s="23"/>
      <c r="E109" s="23"/>
      <c r="F109" s="50"/>
      <c r="G109" s="54"/>
      <c r="H109" s="54"/>
      <c r="I109" s="51"/>
      <c r="J109" s="51"/>
      <c r="K109" s="52"/>
      <c r="L109" s="54"/>
      <c r="M109" s="54"/>
      <c r="N109" s="54"/>
      <c r="O109" s="123" t="s">
        <v>52</v>
      </c>
      <c r="P109" s="124"/>
    </row>
    <row r="110" spans="2:25" ht="15.75">
      <c r="B110" s="64" t="s">
        <v>41</v>
      </c>
      <c r="C110" s="64"/>
      <c r="D110" s="65" t="s">
        <v>42</v>
      </c>
      <c r="E110" s="66"/>
      <c r="F110" s="66"/>
      <c r="G110" s="66"/>
      <c r="H110" s="66"/>
      <c r="I110" s="66"/>
      <c r="J110" s="67"/>
      <c r="K110" s="68" t="s">
        <v>41</v>
      </c>
      <c r="L110" s="69"/>
      <c r="M110" s="69"/>
      <c r="N110" s="69"/>
      <c r="O110" s="125"/>
      <c r="P110" s="126" t="s">
        <v>54</v>
      </c>
      <c r="Q110" s="126"/>
      <c r="R110" s="126"/>
      <c r="S110" s="126"/>
      <c r="T110" s="127"/>
      <c r="U110" s="126" t="s">
        <v>62</v>
      </c>
      <c r="V110" s="126"/>
      <c r="W110" s="126"/>
      <c r="X110" s="126"/>
      <c r="Y110" s="173"/>
    </row>
    <row r="111" spans="2:25" ht="15.75">
      <c r="B111" s="71" t="s">
        <v>43</v>
      </c>
      <c r="C111" s="71" t="s">
        <v>44</v>
      </c>
      <c r="D111" s="72"/>
      <c r="E111" s="73"/>
      <c r="F111" s="73"/>
      <c r="G111" s="73"/>
      <c r="H111" s="73"/>
      <c r="I111" s="73"/>
      <c r="J111" s="74"/>
      <c r="K111" s="75" t="s">
        <v>43</v>
      </c>
      <c r="L111" s="76"/>
      <c r="M111" s="75" t="s">
        <v>44</v>
      </c>
      <c r="N111" s="174"/>
      <c r="O111" s="129"/>
      <c r="P111" s="130" t="str">
        <f>K112</f>
        <v>Xp</v>
      </c>
      <c r="Q111" s="131"/>
      <c r="R111" s="132"/>
      <c r="S111" s="133"/>
      <c r="T111" s="134"/>
      <c r="U111" s="135" t="str">
        <f>K118</f>
        <v>x1</v>
      </c>
      <c r="V111" s="136"/>
      <c r="W111" s="137" t="str">
        <f>M114</f>
        <v>x1</v>
      </c>
      <c r="X111" s="153"/>
      <c r="Y111" s="146"/>
    </row>
    <row r="112" spans="2:25" ht="15.75">
      <c r="B112" s="139">
        <v>153</v>
      </c>
      <c r="C112" s="140"/>
      <c r="D112" s="79" t="s">
        <v>63</v>
      </c>
      <c r="F112" s="79" t="s">
        <v>46</v>
      </c>
      <c r="G112" s="23"/>
      <c r="H112" s="23"/>
      <c r="I112" s="23"/>
      <c r="J112" s="23"/>
      <c r="K112" s="80" t="s">
        <v>64</v>
      </c>
      <c r="L112" s="81"/>
      <c r="M112" s="77"/>
      <c r="N112" s="175"/>
      <c r="O112" s="129"/>
      <c r="P112" s="134"/>
      <c r="Q112" s="141"/>
      <c r="R112" s="142"/>
      <c r="S112" s="143"/>
      <c r="T112" s="134"/>
      <c r="U112" s="144"/>
      <c r="V112" s="141"/>
      <c r="W112" s="142"/>
      <c r="X112" s="143"/>
      <c r="Y112" s="146"/>
    </row>
    <row r="113" spans="2:25" ht="15.75">
      <c r="B113" s="84">
        <v>631</v>
      </c>
      <c r="C113" s="147"/>
      <c r="D113" s="79" t="s">
        <v>76</v>
      </c>
      <c r="F113" s="79"/>
      <c r="G113" s="23"/>
      <c r="H113" s="23"/>
      <c r="I113" s="23"/>
      <c r="J113" s="23"/>
      <c r="K113" s="80" t="s">
        <v>77</v>
      </c>
      <c r="L113" s="81"/>
      <c r="M113" s="77"/>
      <c r="N113" s="175"/>
      <c r="O113" s="129"/>
      <c r="P113" s="134"/>
      <c r="Q113" s="141"/>
      <c r="R113" s="142"/>
      <c r="S113" s="143"/>
      <c r="T113" s="134"/>
      <c r="U113" s="144"/>
      <c r="V113" s="141"/>
      <c r="W113" s="142"/>
      <c r="X113" s="143"/>
      <c r="Y113" s="146"/>
    </row>
    <row r="114" spans="2:25" ht="15.75">
      <c r="B114" s="84"/>
      <c r="C114" s="82">
        <v>421</v>
      </c>
      <c r="D114" s="79" t="s">
        <v>65</v>
      </c>
      <c r="E114" s="79"/>
      <c r="F114" s="79"/>
      <c r="G114" s="23"/>
      <c r="H114" s="117"/>
      <c r="I114" s="118"/>
      <c r="J114" s="23"/>
      <c r="K114" s="80">
        <f>+H114*I114</f>
        <v>0</v>
      </c>
      <c r="L114" s="81"/>
      <c r="M114" s="87" t="s">
        <v>66</v>
      </c>
      <c r="N114" s="162"/>
      <c r="O114" s="129"/>
      <c r="P114" s="134"/>
      <c r="Q114" s="134"/>
      <c r="R114" s="134"/>
      <c r="S114" s="134"/>
      <c r="T114" s="134"/>
      <c r="U114" s="134"/>
      <c r="V114" s="134"/>
      <c r="W114" s="134"/>
      <c r="X114" s="134"/>
      <c r="Y114" s="146"/>
    </row>
    <row r="115" spans="2:25" ht="15.75">
      <c r="B115" s="89"/>
      <c r="C115" s="82">
        <v>442</v>
      </c>
      <c r="D115" s="79" t="s">
        <v>67</v>
      </c>
      <c r="E115" s="79"/>
      <c r="F115" s="79"/>
      <c r="G115" s="23"/>
      <c r="H115" s="23"/>
      <c r="I115" s="23"/>
      <c r="J115" s="23"/>
      <c r="K115" s="119"/>
      <c r="L115" s="120"/>
      <c r="M115" s="87" t="s">
        <v>68</v>
      </c>
      <c r="N115" s="162"/>
      <c r="O115" s="129"/>
      <c r="P115" s="150" t="s">
        <v>69</v>
      </c>
      <c r="Q115" s="150"/>
      <c r="R115" s="150"/>
      <c r="S115" s="150"/>
      <c r="T115" s="151" t="s">
        <v>70</v>
      </c>
      <c r="U115" s="151"/>
      <c r="V115" s="151"/>
      <c r="W115" s="151"/>
      <c r="X115" s="151"/>
      <c r="Y115" s="146"/>
    </row>
    <row r="116" spans="2:25" ht="15.75">
      <c r="B116" s="89"/>
      <c r="C116" s="147"/>
      <c r="D116" s="90" t="str">
        <f>+D112</f>
        <v>Pour solde</v>
      </c>
      <c r="E116" s="91"/>
      <c r="F116" s="91" t="str">
        <f>+F112</f>
        <v>Provision Pension de Retraite</v>
      </c>
      <c r="G116" s="23"/>
      <c r="H116" s="23"/>
      <c r="I116" s="148"/>
      <c r="J116" s="149"/>
      <c r="K116" s="85"/>
      <c r="L116" s="86"/>
      <c r="M116" s="94"/>
      <c r="N116" s="162"/>
      <c r="O116" s="129"/>
      <c r="P116" s="135" t="str">
        <f>K119</f>
        <v>x2</v>
      </c>
      <c r="Q116" s="136"/>
      <c r="R116" s="137" t="str">
        <f>M115</f>
        <v>x2</v>
      </c>
      <c r="S116" s="153"/>
      <c r="T116" s="134"/>
      <c r="U116" s="154">
        <f>K123</f>
        <v>0</v>
      </c>
      <c r="V116" s="155"/>
      <c r="W116" s="156" t="str">
        <f>K118</f>
        <v>x1</v>
      </c>
      <c r="X116" s="176"/>
      <c r="Y116" s="146"/>
    </row>
    <row r="117" spans="2:25" ht="15.75">
      <c r="B117" s="89"/>
      <c r="C117" s="147"/>
      <c r="D117" s="79"/>
      <c r="E117" s="79"/>
      <c r="F117" s="79"/>
      <c r="G117" s="23"/>
      <c r="H117" s="23"/>
      <c r="I117" s="23"/>
      <c r="J117" s="23"/>
      <c r="K117" s="85"/>
      <c r="L117" s="86"/>
      <c r="M117" s="94"/>
      <c r="N117" s="162"/>
      <c r="O117" s="129"/>
      <c r="P117" s="144"/>
      <c r="Q117" s="141"/>
      <c r="R117" s="142"/>
      <c r="S117" s="143"/>
      <c r="T117" s="134"/>
      <c r="U117" s="144"/>
      <c r="V117" s="141"/>
      <c r="W117" s="158" t="str">
        <f>K119</f>
        <v>x2</v>
      </c>
      <c r="X117" s="177"/>
      <c r="Y117" s="146"/>
    </row>
    <row r="118" spans="2:25" ht="15.75">
      <c r="B118" s="84">
        <v>421</v>
      </c>
      <c r="C118" s="147"/>
      <c r="D118" s="79" t="str">
        <f>D114</f>
        <v xml:space="preserve">Personnel, rémunérations dues </v>
      </c>
      <c r="E118" s="79"/>
      <c r="F118" s="79"/>
      <c r="G118" s="23"/>
      <c r="H118" s="23"/>
      <c r="I118" s="23"/>
      <c r="J118" s="23"/>
      <c r="K118" s="87" t="str">
        <f>+M114</f>
        <v>x1</v>
      </c>
      <c r="L118" s="88">
        <f>G105</f>
        <v>0</v>
      </c>
      <c r="M118" s="94"/>
      <c r="N118" s="162"/>
      <c r="O118" s="129"/>
      <c r="P118" s="144"/>
      <c r="Q118" s="141"/>
      <c r="R118" s="142"/>
      <c r="S118" s="143"/>
      <c r="T118" s="134"/>
      <c r="U118" s="144"/>
      <c r="V118" s="141"/>
      <c r="W118" s="142"/>
      <c r="X118" s="143"/>
      <c r="Y118" s="146"/>
    </row>
    <row r="119" spans="2:25" ht="15.75">
      <c r="B119" s="84">
        <v>422</v>
      </c>
      <c r="C119" s="82"/>
      <c r="D119" s="79" t="str">
        <f>D115</f>
        <v>Etat, impôts et taxes recouvrables sur des tiers</v>
      </c>
      <c r="E119" s="79"/>
      <c r="F119" s="79"/>
      <c r="G119" s="23"/>
      <c r="H119" s="23"/>
      <c r="I119" s="23"/>
      <c r="J119" s="23"/>
      <c r="K119" s="87" t="str">
        <f>+M115</f>
        <v>x2</v>
      </c>
      <c r="L119" s="88">
        <f>G106</f>
        <v>0</v>
      </c>
      <c r="M119" s="87"/>
      <c r="N119" s="162"/>
      <c r="O119" s="129"/>
      <c r="P119" s="134"/>
      <c r="Q119" s="134"/>
      <c r="R119" s="134"/>
      <c r="S119" s="134"/>
      <c r="T119" s="134"/>
      <c r="U119" s="134"/>
      <c r="V119" s="134"/>
      <c r="W119" s="134"/>
      <c r="X119" s="134"/>
      <c r="Y119" s="146"/>
    </row>
    <row r="120" spans="2:25" ht="15.75">
      <c r="B120" s="89"/>
      <c r="C120" s="82">
        <v>512</v>
      </c>
      <c r="D120" s="79" t="s">
        <v>71</v>
      </c>
      <c r="E120" s="160"/>
      <c r="F120" s="161"/>
      <c r="G120" s="161"/>
      <c r="H120" s="98"/>
      <c r="I120" s="23"/>
      <c r="J120" s="99"/>
      <c r="K120" s="85"/>
      <c r="L120" s="86"/>
      <c r="M120" s="162" t="s">
        <v>72</v>
      </c>
      <c r="N120" s="162"/>
      <c r="O120" s="129"/>
      <c r="P120" s="134"/>
      <c r="Q120" s="134"/>
      <c r="R120" s="134"/>
      <c r="S120" s="150" t="s">
        <v>78</v>
      </c>
      <c r="T120" s="150"/>
      <c r="U120" s="150"/>
      <c r="V120" s="150"/>
      <c r="W120" s="134"/>
      <c r="X120" s="134"/>
      <c r="Y120" s="146"/>
    </row>
    <row r="121" spans="2:25" ht="15.75">
      <c r="B121" s="163"/>
      <c r="D121" s="90" t="s">
        <v>73</v>
      </c>
      <c r="K121" s="164"/>
      <c r="L121" s="165"/>
      <c r="M121" s="164"/>
      <c r="N121" s="23"/>
      <c r="O121" s="129"/>
      <c r="P121" s="134"/>
      <c r="Q121" s="134"/>
      <c r="R121" s="134"/>
      <c r="S121" s="130" t="str">
        <f>K113</f>
        <v>Xc</v>
      </c>
      <c r="T121" s="131"/>
      <c r="U121" s="132"/>
      <c r="V121" s="133"/>
      <c r="W121" s="134"/>
      <c r="X121" s="134"/>
      <c r="Y121" s="146"/>
    </row>
    <row r="122" spans="2:25">
      <c r="B122" s="166"/>
      <c r="C122" s="166"/>
      <c r="D122" s="167"/>
      <c r="E122" s="167"/>
      <c r="F122" s="167"/>
      <c r="G122" s="167"/>
      <c r="H122" s="167"/>
      <c r="I122" s="167"/>
      <c r="J122" s="167"/>
      <c r="K122" s="168"/>
      <c r="L122" s="169"/>
      <c r="M122" s="168"/>
      <c r="N122" s="167"/>
      <c r="O122" s="129"/>
      <c r="P122" s="134"/>
      <c r="Q122" s="134"/>
      <c r="R122" s="134"/>
      <c r="S122" s="134"/>
      <c r="T122" s="141"/>
      <c r="U122" s="142"/>
      <c r="V122" s="143"/>
      <c r="W122" s="134"/>
      <c r="X122" s="134"/>
      <c r="Y122" s="146"/>
    </row>
    <row r="123" spans="2:25">
      <c r="O123" s="170"/>
      <c r="P123" s="171"/>
      <c r="Q123" s="171"/>
      <c r="R123" s="171"/>
      <c r="S123" s="171"/>
      <c r="T123" s="178"/>
      <c r="U123" s="179"/>
      <c r="V123" s="180"/>
      <c r="W123" s="171"/>
      <c r="X123" s="171"/>
      <c r="Y123" s="172"/>
    </row>
    <row r="124" spans="2:25">
      <c r="B124" s="3" t="s">
        <v>79</v>
      </c>
    </row>
    <row r="125" spans="2:25" ht="15.75">
      <c r="B125" s="63" t="s">
        <v>80</v>
      </c>
      <c r="C125" s="23"/>
      <c r="D125" s="23"/>
      <c r="E125" s="23"/>
      <c r="F125" s="50"/>
      <c r="G125" s="54"/>
      <c r="H125" s="54"/>
      <c r="I125" s="51"/>
      <c r="J125" s="51"/>
      <c r="K125" s="52"/>
      <c r="L125" s="54"/>
      <c r="M125" s="54"/>
      <c r="N125" s="54"/>
      <c r="O125" s="125" t="s">
        <v>52</v>
      </c>
      <c r="P125" s="173"/>
    </row>
    <row r="126" spans="2:25" ht="15.75">
      <c r="B126" s="64" t="s">
        <v>41</v>
      </c>
      <c r="C126" s="64"/>
      <c r="D126" s="65" t="s">
        <v>42</v>
      </c>
      <c r="E126" s="66"/>
      <c r="F126" s="66"/>
      <c r="G126" s="66"/>
      <c r="H126" s="66"/>
      <c r="I126" s="66"/>
      <c r="J126" s="67"/>
      <c r="K126" s="68" t="s">
        <v>41</v>
      </c>
      <c r="L126" s="69"/>
      <c r="M126" s="69"/>
      <c r="N126" s="69"/>
      <c r="O126" s="125"/>
      <c r="P126" s="126" t="s">
        <v>54</v>
      </c>
      <c r="Q126" s="126"/>
      <c r="R126" s="126"/>
      <c r="S126" s="126"/>
      <c r="T126" s="127"/>
      <c r="U126" s="126" t="s">
        <v>62</v>
      </c>
      <c r="V126" s="126"/>
      <c r="W126" s="126"/>
      <c r="X126" s="126"/>
      <c r="Y126" s="173"/>
    </row>
    <row r="127" spans="2:25" ht="15.75">
      <c r="B127" s="71" t="s">
        <v>43</v>
      </c>
      <c r="C127" s="71" t="s">
        <v>44</v>
      </c>
      <c r="D127" s="72"/>
      <c r="E127" s="73"/>
      <c r="F127" s="73"/>
      <c r="G127" s="73"/>
      <c r="H127" s="73"/>
      <c r="I127" s="73"/>
      <c r="J127" s="74"/>
      <c r="K127" s="75" t="s">
        <v>43</v>
      </c>
      <c r="L127" s="76"/>
      <c r="M127" s="75" t="s">
        <v>44</v>
      </c>
      <c r="N127" s="174"/>
      <c r="O127" s="129"/>
      <c r="P127" s="130" t="str">
        <f>K128</f>
        <v>Xp</v>
      </c>
      <c r="Q127" s="131"/>
      <c r="R127" s="132"/>
      <c r="S127" s="133"/>
      <c r="T127" s="134"/>
      <c r="U127" s="135" t="str">
        <f>K133</f>
        <v>x1</v>
      </c>
      <c r="V127" s="136"/>
      <c r="W127" s="137" t="str">
        <f>M129</f>
        <v>x1</v>
      </c>
      <c r="X127" s="153"/>
      <c r="Y127" s="146"/>
    </row>
    <row r="128" spans="2:25" ht="15.75">
      <c r="B128" s="139">
        <v>153</v>
      </c>
      <c r="C128" s="140"/>
      <c r="D128" s="79" t="s">
        <v>63</v>
      </c>
      <c r="F128" s="79" t="s">
        <v>46</v>
      </c>
      <c r="G128" s="23"/>
      <c r="H128" s="23"/>
      <c r="I128" s="23"/>
      <c r="J128" s="23"/>
      <c r="K128" s="80" t="s">
        <v>64</v>
      </c>
      <c r="L128" s="81"/>
      <c r="M128" s="77"/>
      <c r="N128" s="175"/>
      <c r="O128" s="129"/>
      <c r="P128" s="134"/>
      <c r="Q128" s="141"/>
      <c r="R128" s="142"/>
      <c r="S128" s="143"/>
      <c r="T128" s="134"/>
      <c r="U128" s="144"/>
      <c r="V128" s="141"/>
      <c r="W128" s="142"/>
      <c r="X128" s="143"/>
      <c r="Y128" s="146"/>
    </row>
    <row r="129" spans="2:25" ht="15.75">
      <c r="B129" s="84"/>
      <c r="C129" s="82">
        <v>421</v>
      </c>
      <c r="D129" s="79" t="s">
        <v>65</v>
      </c>
      <c r="E129" s="79"/>
      <c r="F129" s="79"/>
      <c r="G129" s="23"/>
      <c r="H129" s="117"/>
      <c r="I129" s="118"/>
      <c r="J129" s="23"/>
      <c r="K129" s="80">
        <f>+H129*I129</f>
        <v>0</v>
      </c>
      <c r="L129" s="81"/>
      <c r="M129" s="87" t="s">
        <v>66</v>
      </c>
      <c r="N129" s="162"/>
      <c r="O129" s="129"/>
      <c r="P129" s="134"/>
      <c r="Q129" s="141"/>
      <c r="R129" s="142"/>
      <c r="S129" s="143"/>
      <c r="T129" s="134"/>
      <c r="U129" s="144"/>
      <c r="V129" s="141"/>
      <c r="W129" s="142"/>
      <c r="X129" s="143"/>
      <c r="Y129" s="146"/>
    </row>
    <row r="130" spans="2:25" ht="15.75">
      <c r="B130" s="89"/>
      <c r="C130" s="82">
        <v>442</v>
      </c>
      <c r="D130" s="79" t="s">
        <v>67</v>
      </c>
      <c r="E130" s="79"/>
      <c r="F130" s="79"/>
      <c r="G130" s="23"/>
      <c r="H130" s="23"/>
      <c r="I130" s="23"/>
      <c r="J130" s="23"/>
      <c r="K130" s="119"/>
      <c r="L130" s="120"/>
      <c r="M130" s="87" t="s">
        <v>68</v>
      </c>
      <c r="N130" s="162"/>
      <c r="O130" s="129"/>
      <c r="P130" s="134"/>
      <c r="Q130" s="134"/>
      <c r="R130" s="134"/>
      <c r="S130" s="134"/>
      <c r="T130" s="134"/>
      <c r="U130" s="134"/>
      <c r="V130" s="134"/>
      <c r="W130" s="134"/>
      <c r="X130" s="134"/>
      <c r="Y130" s="146"/>
    </row>
    <row r="131" spans="2:25" ht="15.75">
      <c r="B131" s="89"/>
      <c r="C131" s="147"/>
      <c r="D131" s="90" t="str">
        <f>+D128</f>
        <v>Pour solde</v>
      </c>
      <c r="E131" s="91"/>
      <c r="F131" s="91" t="str">
        <f>+F128</f>
        <v>Provision Pension de Retraite</v>
      </c>
      <c r="G131" s="23"/>
      <c r="H131" s="23"/>
      <c r="I131" s="148"/>
      <c r="J131" s="149"/>
      <c r="K131" s="85"/>
      <c r="L131" s="86"/>
      <c r="M131" s="94"/>
      <c r="N131" s="162"/>
      <c r="O131" s="129"/>
      <c r="P131" s="150" t="s">
        <v>69</v>
      </c>
      <c r="Q131" s="150"/>
      <c r="R131" s="150"/>
      <c r="S131" s="150"/>
      <c r="T131" s="151" t="s">
        <v>70</v>
      </c>
      <c r="U131" s="151"/>
      <c r="V131" s="151"/>
      <c r="W131" s="151"/>
      <c r="X131" s="151"/>
      <c r="Y131" s="146"/>
    </row>
    <row r="132" spans="2:25" ht="15.75">
      <c r="B132" s="89"/>
      <c r="C132" s="147"/>
      <c r="D132" s="79"/>
      <c r="E132" s="79"/>
      <c r="F132" s="79"/>
      <c r="G132" s="23"/>
      <c r="H132" s="23"/>
      <c r="I132" s="23"/>
      <c r="J132" s="23"/>
      <c r="K132" s="85"/>
      <c r="L132" s="86"/>
      <c r="M132" s="94"/>
      <c r="N132" s="162"/>
      <c r="O132" s="129"/>
      <c r="P132" s="135" t="str">
        <f>K134</f>
        <v>x2</v>
      </c>
      <c r="Q132" s="136"/>
      <c r="R132" s="137" t="str">
        <f>M130</f>
        <v>x2</v>
      </c>
      <c r="S132" s="153"/>
      <c r="T132" s="134"/>
      <c r="U132" s="154">
        <f>K139</f>
        <v>0</v>
      </c>
      <c r="V132" s="155"/>
      <c r="W132" s="156" t="str">
        <f>K133</f>
        <v>x1</v>
      </c>
      <c r="X132" s="176"/>
      <c r="Y132" s="146"/>
    </row>
    <row r="133" spans="2:25" ht="15.75">
      <c r="B133" s="84">
        <v>421</v>
      </c>
      <c r="C133" s="147"/>
      <c r="D133" s="79" t="str">
        <f>D129</f>
        <v xml:space="preserve">Personnel, rémunérations dues </v>
      </c>
      <c r="E133" s="79"/>
      <c r="F133" s="79"/>
      <c r="G133" s="23"/>
      <c r="H133" s="23"/>
      <c r="I133" s="23"/>
      <c r="J133" s="23"/>
      <c r="K133" s="87" t="str">
        <f>+M129</f>
        <v>x1</v>
      </c>
      <c r="L133" s="88">
        <f>G121</f>
        <v>0</v>
      </c>
      <c r="M133" s="94"/>
      <c r="N133" s="162"/>
      <c r="O133" s="129"/>
      <c r="P133" s="144"/>
      <c r="Q133" s="141"/>
      <c r="R133" s="142"/>
      <c r="S133" s="143"/>
      <c r="T133" s="134"/>
      <c r="U133" s="144"/>
      <c r="V133" s="141"/>
      <c r="W133" s="158" t="str">
        <f>K134</f>
        <v>x2</v>
      </c>
      <c r="X133" s="177"/>
      <c r="Y133" s="146"/>
    </row>
    <row r="134" spans="2:25" ht="15.75">
      <c r="B134" s="84">
        <v>422</v>
      </c>
      <c r="C134" s="82"/>
      <c r="D134" s="79" t="str">
        <f>D130</f>
        <v>Etat, impôts et taxes recouvrables sur des tiers</v>
      </c>
      <c r="E134" s="79"/>
      <c r="F134" s="79"/>
      <c r="G134" s="23"/>
      <c r="H134" s="23"/>
      <c r="I134" s="23"/>
      <c r="J134" s="23"/>
      <c r="K134" s="87" t="str">
        <f>+M130</f>
        <v>x2</v>
      </c>
      <c r="L134" s="88">
        <f>G122</f>
        <v>0</v>
      </c>
      <c r="M134" s="87"/>
      <c r="N134" s="162"/>
      <c r="O134" s="129"/>
      <c r="P134" s="144"/>
      <c r="Q134" s="141"/>
      <c r="R134" s="142"/>
      <c r="S134" s="143"/>
      <c r="T134" s="134"/>
      <c r="U134" s="144"/>
      <c r="V134" s="141"/>
      <c r="W134" s="142"/>
      <c r="X134" s="143"/>
      <c r="Y134" s="146"/>
    </row>
    <row r="135" spans="2:25" ht="15.75">
      <c r="B135" s="84"/>
      <c r="C135" s="82">
        <v>781</v>
      </c>
      <c r="D135" s="79" t="s">
        <v>81</v>
      </c>
      <c r="E135" s="79"/>
      <c r="F135" s="79"/>
      <c r="G135" s="23"/>
      <c r="H135" s="23"/>
      <c r="I135" s="23"/>
      <c r="J135" s="23"/>
      <c r="K135" s="181"/>
      <c r="L135" s="82"/>
      <c r="M135" s="162" t="s">
        <v>82</v>
      </c>
      <c r="N135" s="162"/>
      <c r="O135" s="129"/>
      <c r="P135" s="134"/>
      <c r="Q135" s="134"/>
      <c r="R135" s="134"/>
      <c r="S135" s="134"/>
      <c r="T135" s="134"/>
      <c r="U135" s="134"/>
      <c r="V135" s="134"/>
      <c r="W135" s="134"/>
      <c r="X135" s="134"/>
      <c r="Y135" s="146"/>
    </row>
    <row r="136" spans="2:25" ht="15.75">
      <c r="B136" s="89"/>
      <c r="C136" s="82">
        <v>512</v>
      </c>
      <c r="D136" s="79" t="s">
        <v>71</v>
      </c>
      <c r="E136" s="160"/>
      <c r="F136" s="161"/>
      <c r="G136" s="161"/>
      <c r="H136" s="98"/>
      <c r="I136" s="23"/>
      <c r="J136" s="99"/>
      <c r="K136" s="85"/>
      <c r="L136" s="86"/>
      <c r="M136" s="162" t="s">
        <v>72</v>
      </c>
      <c r="N136" s="162"/>
      <c r="O136" s="129"/>
      <c r="P136" s="134"/>
      <c r="Q136" s="134"/>
      <c r="R136" s="134"/>
      <c r="S136" s="150" t="s">
        <v>83</v>
      </c>
      <c r="T136" s="150"/>
      <c r="U136" s="150"/>
      <c r="V136" s="150"/>
      <c r="W136" s="134"/>
      <c r="X136" s="134"/>
      <c r="Y136" s="146"/>
    </row>
    <row r="137" spans="2:25" ht="15.75">
      <c r="B137" s="163"/>
      <c r="D137" s="90" t="s">
        <v>73</v>
      </c>
      <c r="K137" s="164"/>
      <c r="L137" s="165"/>
      <c r="M137" s="164"/>
      <c r="N137" s="23"/>
      <c r="O137" s="129"/>
      <c r="P137" s="134"/>
      <c r="Q137" s="134"/>
      <c r="R137" s="134"/>
      <c r="S137" s="130">
        <f>K129</f>
        <v>0</v>
      </c>
      <c r="T137" s="131"/>
      <c r="U137" s="132" t="str">
        <f>M135</f>
        <v>Xprod</v>
      </c>
      <c r="V137" s="133"/>
      <c r="W137" s="134"/>
      <c r="X137" s="134"/>
      <c r="Y137" s="146"/>
    </row>
    <row r="138" spans="2:25">
      <c r="B138" s="166"/>
      <c r="C138" s="166"/>
      <c r="D138" s="167"/>
      <c r="E138" s="167"/>
      <c r="F138" s="167"/>
      <c r="G138" s="167"/>
      <c r="H138" s="167"/>
      <c r="I138" s="167"/>
      <c r="J138" s="167"/>
      <c r="K138" s="168"/>
      <c r="L138" s="169"/>
      <c r="M138" s="168"/>
      <c r="N138" s="167"/>
      <c r="O138" s="129"/>
      <c r="P138" s="134"/>
      <c r="Q138" s="134"/>
      <c r="R138" s="134"/>
      <c r="S138" s="134"/>
      <c r="T138" s="141"/>
      <c r="U138" s="142"/>
      <c r="V138" s="143"/>
      <c r="W138" s="134"/>
      <c r="X138" s="134"/>
      <c r="Y138" s="146"/>
    </row>
    <row r="139" spans="2:25">
      <c r="B139" s="182" t="s">
        <v>84</v>
      </c>
      <c r="O139" s="170"/>
      <c r="P139" s="171"/>
      <c r="Q139" s="171"/>
      <c r="R139" s="171"/>
      <c r="S139" s="171"/>
      <c r="T139" s="178"/>
      <c r="U139" s="179"/>
      <c r="V139" s="180"/>
      <c r="W139" s="171"/>
      <c r="X139" s="171"/>
      <c r="Y139" s="172"/>
    </row>
  </sheetData>
  <mergeCells count="205">
    <mergeCell ref="S136:V136"/>
    <mergeCell ref="S137:T137"/>
    <mergeCell ref="U137:V137"/>
    <mergeCell ref="K133:L133"/>
    <mergeCell ref="M133:N133"/>
    <mergeCell ref="K134:L134"/>
    <mergeCell ref="M134:N134"/>
    <mergeCell ref="M135:N135"/>
    <mergeCell ref="K136:L136"/>
    <mergeCell ref="M136:N136"/>
    <mergeCell ref="P131:S131"/>
    <mergeCell ref="T131:X131"/>
    <mergeCell ref="K132:L132"/>
    <mergeCell ref="M132:N132"/>
    <mergeCell ref="P132:Q132"/>
    <mergeCell ref="R132:S132"/>
    <mergeCell ref="K129:L129"/>
    <mergeCell ref="M129:N129"/>
    <mergeCell ref="K130:L130"/>
    <mergeCell ref="M130:N130"/>
    <mergeCell ref="K131:L131"/>
    <mergeCell ref="M131:N131"/>
    <mergeCell ref="M127:N127"/>
    <mergeCell ref="P127:Q127"/>
    <mergeCell ref="R127:S127"/>
    <mergeCell ref="U127:V127"/>
    <mergeCell ref="W127:X127"/>
    <mergeCell ref="K128:L128"/>
    <mergeCell ref="K120:L120"/>
    <mergeCell ref="M120:N120"/>
    <mergeCell ref="S120:V120"/>
    <mergeCell ref="S121:T121"/>
    <mergeCell ref="U121:V121"/>
    <mergeCell ref="B126:C126"/>
    <mergeCell ref="D126:J127"/>
    <mergeCell ref="P126:S126"/>
    <mergeCell ref="U126:X126"/>
    <mergeCell ref="K127:L127"/>
    <mergeCell ref="K117:L117"/>
    <mergeCell ref="M117:N117"/>
    <mergeCell ref="K118:L118"/>
    <mergeCell ref="M118:N118"/>
    <mergeCell ref="K119:L119"/>
    <mergeCell ref="M119:N119"/>
    <mergeCell ref="P115:S115"/>
    <mergeCell ref="T115:X115"/>
    <mergeCell ref="K116:L116"/>
    <mergeCell ref="M116:N116"/>
    <mergeCell ref="P116:Q116"/>
    <mergeCell ref="R116:S116"/>
    <mergeCell ref="K112:L112"/>
    <mergeCell ref="K113:L113"/>
    <mergeCell ref="K114:L114"/>
    <mergeCell ref="M114:N114"/>
    <mergeCell ref="K115:L115"/>
    <mergeCell ref="M115:N115"/>
    <mergeCell ref="B110:C110"/>
    <mergeCell ref="D110:J111"/>
    <mergeCell ref="P110:S110"/>
    <mergeCell ref="U110:X110"/>
    <mergeCell ref="K111:L111"/>
    <mergeCell ref="M111:N111"/>
    <mergeCell ref="P111:Q111"/>
    <mergeCell ref="R111:S111"/>
    <mergeCell ref="U111:V111"/>
    <mergeCell ref="W111:X111"/>
    <mergeCell ref="K102:L102"/>
    <mergeCell ref="M102:N102"/>
    <mergeCell ref="K103:L103"/>
    <mergeCell ref="M103:N103"/>
    <mergeCell ref="K104:L104"/>
    <mergeCell ref="M104:N104"/>
    <mergeCell ref="P100:S100"/>
    <mergeCell ref="T100:X100"/>
    <mergeCell ref="K101:L101"/>
    <mergeCell ref="M101:N101"/>
    <mergeCell ref="P101:Q101"/>
    <mergeCell ref="R101:S101"/>
    <mergeCell ref="K97:L97"/>
    <mergeCell ref="K98:L98"/>
    <mergeCell ref="M98:N98"/>
    <mergeCell ref="K99:L99"/>
    <mergeCell ref="M99:N99"/>
    <mergeCell ref="K100:L100"/>
    <mergeCell ref="M100:N100"/>
    <mergeCell ref="P95:S95"/>
    <mergeCell ref="U95:X95"/>
    <mergeCell ref="K96:L96"/>
    <mergeCell ref="M96:N96"/>
    <mergeCell ref="P96:Q96"/>
    <mergeCell ref="R96:S96"/>
    <mergeCell ref="U96:V96"/>
    <mergeCell ref="W96:X96"/>
    <mergeCell ref="F85:H85"/>
    <mergeCell ref="B86:E86"/>
    <mergeCell ref="I86:L86"/>
    <mergeCell ref="B87:C87"/>
    <mergeCell ref="K87:L87"/>
    <mergeCell ref="B95:C95"/>
    <mergeCell ref="D95:J96"/>
    <mergeCell ref="B80:E80"/>
    <mergeCell ref="I80:L80"/>
    <mergeCell ref="N80:Q80"/>
    <mergeCell ref="B81:C81"/>
    <mergeCell ref="K81:L81"/>
    <mergeCell ref="N81:O81"/>
    <mergeCell ref="D75:E75"/>
    <mergeCell ref="F75:G75"/>
    <mergeCell ref="K75:L75"/>
    <mergeCell ref="M75:N75"/>
    <mergeCell ref="B76:J76"/>
    <mergeCell ref="K76:L76"/>
    <mergeCell ref="M76:N76"/>
    <mergeCell ref="K72:L72"/>
    <mergeCell ref="M72:N72"/>
    <mergeCell ref="K73:L73"/>
    <mergeCell ref="M73:N73"/>
    <mergeCell ref="K74:L74"/>
    <mergeCell ref="M74:N74"/>
    <mergeCell ref="K68:L68"/>
    <mergeCell ref="K69:L69"/>
    <mergeCell ref="K70:L70"/>
    <mergeCell ref="M70:N70"/>
    <mergeCell ref="I71:J71"/>
    <mergeCell ref="K71:L71"/>
    <mergeCell ref="M71:N71"/>
    <mergeCell ref="C62:E62"/>
    <mergeCell ref="G62:H62"/>
    <mergeCell ref="I62:J62"/>
    <mergeCell ref="L62:M62"/>
    <mergeCell ref="B66:C66"/>
    <mergeCell ref="D66:J67"/>
    <mergeCell ref="K67:L67"/>
    <mergeCell ref="M67:N67"/>
    <mergeCell ref="E57:F57"/>
    <mergeCell ref="G57:H57"/>
    <mergeCell ref="I57:J57"/>
    <mergeCell ref="M57:N57"/>
    <mergeCell ref="E58:F58"/>
    <mergeCell ref="G58:H58"/>
    <mergeCell ref="I58:J58"/>
    <mergeCell ref="K58:L58"/>
    <mergeCell ref="M58:N58"/>
    <mergeCell ref="F48:H48"/>
    <mergeCell ref="B49:E49"/>
    <mergeCell ref="I49:L49"/>
    <mergeCell ref="B50:C50"/>
    <mergeCell ref="K50:L50"/>
    <mergeCell ref="L55:N55"/>
    <mergeCell ref="B39:J39"/>
    <mergeCell ref="K39:L39"/>
    <mergeCell ref="M39:N39"/>
    <mergeCell ref="B43:E43"/>
    <mergeCell ref="I43:L43"/>
    <mergeCell ref="B44:C44"/>
    <mergeCell ref="K44:L44"/>
    <mergeCell ref="K37:L37"/>
    <mergeCell ref="M37:N37"/>
    <mergeCell ref="D38:E38"/>
    <mergeCell ref="F38:G38"/>
    <mergeCell ref="K38:L38"/>
    <mergeCell ref="M38:N38"/>
    <mergeCell ref="I34:J34"/>
    <mergeCell ref="K34:L34"/>
    <mergeCell ref="M34:N34"/>
    <mergeCell ref="K35:L35"/>
    <mergeCell ref="M35:N35"/>
    <mergeCell ref="K36:L36"/>
    <mergeCell ref="M36:N36"/>
    <mergeCell ref="B30:C30"/>
    <mergeCell ref="D30:J31"/>
    <mergeCell ref="K31:L31"/>
    <mergeCell ref="M31:N31"/>
    <mergeCell ref="K32:L32"/>
    <mergeCell ref="K33:L33"/>
    <mergeCell ref="M33:N33"/>
    <mergeCell ref="D23:F23"/>
    <mergeCell ref="G23:H23"/>
    <mergeCell ref="I23:J23"/>
    <mergeCell ref="K23:M23"/>
    <mergeCell ref="C26:E26"/>
    <mergeCell ref="G26:H26"/>
    <mergeCell ref="I26:J26"/>
    <mergeCell ref="G20:H20"/>
    <mergeCell ref="L20:N20"/>
    <mergeCell ref="D22:F22"/>
    <mergeCell ref="G22:H22"/>
    <mergeCell ref="I22:J22"/>
    <mergeCell ref="K22:M22"/>
    <mergeCell ref="E17:F17"/>
    <mergeCell ref="G17:H17"/>
    <mergeCell ref="I17:J17"/>
    <mergeCell ref="K17:L17"/>
    <mergeCell ref="M17:N17"/>
    <mergeCell ref="F19:H19"/>
    <mergeCell ref="I19:K19"/>
    <mergeCell ref="L2:M2"/>
    <mergeCell ref="I6:J6"/>
    <mergeCell ref="H9:I9"/>
    <mergeCell ref="I10:J10"/>
    <mergeCell ref="L13:N13"/>
    <mergeCell ref="E16:F16"/>
    <mergeCell ref="G16:H16"/>
    <mergeCell ref="I16:J16"/>
    <mergeCell ref="M16:N16"/>
  </mergeCells>
  <pageMargins left="0" right="0" top="0" bottom="0" header="0" footer="0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tabColor rgb="FFFFFF00"/>
  </sheetPr>
  <dimension ref="B2:H24"/>
  <sheetViews>
    <sheetView showGridLines="0" workbookViewId="0">
      <selection activeCell="G27" sqref="G27"/>
    </sheetView>
  </sheetViews>
  <sheetFormatPr baseColWidth="10" defaultRowHeight="15"/>
  <cols>
    <col min="1" max="1" width="5.85546875" style="184" customWidth="1"/>
    <col min="2" max="6" width="11.42578125" style="184"/>
    <col min="7" max="7" width="38.5703125" style="184" customWidth="1"/>
    <col min="8" max="8" width="9" style="184" customWidth="1"/>
    <col min="9" max="16384" width="11.42578125" style="184"/>
  </cols>
  <sheetData>
    <row r="2" spans="2:8" ht="23.25">
      <c r="D2" s="185" t="s">
        <v>85</v>
      </c>
    </row>
    <row r="3" spans="2:8" ht="24" thickBot="1">
      <c r="B3" s="186" t="s">
        <v>86</v>
      </c>
      <c r="C3" s="186"/>
      <c r="D3" s="186"/>
      <c r="E3" s="186"/>
      <c r="F3" s="186"/>
      <c r="G3" s="186"/>
      <c r="H3" s="186"/>
    </row>
    <row r="4" spans="2:8">
      <c r="B4" s="187"/>
      <c r="C4" s="188"/>
      <c r="D4" s="188"/>
      <c r="E4" s="188"/>
      <c r="F4" s="188"/>
      <c r="G4" s="189"/>
      <c r="H4" s="190" t="s">
        <v>86</v>
      </c>
    </row>
    <row r="5" spans="2:8" ht="23.25">
      <c r="B5" s="191" t="s">
        <v>87</v>
      </c>
      <c r="C5" s="192"/>
      <c r="D5" s="192"/>
      <c r="E5" s="192"/>
      <c r="F5" s="192"/>
      <c r="G5" s="193"/>
      <c r="H5" s="194"/>
    </row>
    <row r="6" spans="2:8" ht="23.25">
      <c r="B6" s="191" t="s">
        <v>88</v>
      </c>
      <c r="C6" s="192"/>
      <c r="D6" s="192"/>
      <c r="E6" s="192"/>
      <c r="F6" s="192"/>
      <c r="G6" s="193"/>
      <c r="H6" s="194"/>
    </row>
    <row r="7" spans="2:8" ht="23.25">
      <c r="B7" s="191" t="s">
        <v>89</v>
      </c>
      <c r="C7" s="192"/>
      <c r="D7" s="192"/>
      <c r="E7" s="192"/>
      <c r="F7" s="192"/>
      <c r="G7" s="193"/>
      <c r="H7" s="194"/>
    </row>
    <row r="8" spans="2:8" ht="23.25">
      <c r="B8" s="191" t="s">
        <v>90</v>
      </c>
      <c r="C8" s="192"/>
      <c r="D8" s="192"/>
      <c r="E8" s="192"/>
      <c r="F8" s="192"/>
      <c r="G8" s="193"/>
      <c r="H8" s="194"/>
    </row>
    <row r="9" spans="2:8" ht="23.25">
      <c r="B9" s="191" t="s">
        <v>91</v>
      </c>
      <c r="C9" s="192"/>
      <c r="D9" s="192"/>
      <c r="E9" s="192"/>
      <c r="F9" s="192"/>
      <c r="G9" s="193"/>
      <c r="H9" s="194"/>
    </row>
    <row r="10" spans="2:8" ht="23.25">
      <c r="B10" s="191" t="s">
        <v>92</v>
      </c>
      <c r="C10" s="192"/>
      <c r="D10" s="192"/>
      <c r="E10" s="192"/>
      <c r="F10" s="192"/>
      <c r="G10" s="193"/>
      <c r="H10" s="194"/>
    </row>
    <row r="11" spans="2:8" ht="23.25">
      <c r="B11" s="191" t="s">
        <v>93</v>
      </c>
      <c r="C11" s="192"/>
      <c r="D11" s="192"/>
      <c r="E11" s="192"/>
      <c r="F11" s="192"/>
      <c r="G11" s="193"/>
      <c r="H11" s="194"/>
    </row>
    <row r="12" spans="2:8" ht="23.25">
      <c r="B12" s="191" t="s">
        <v>94</v>
      </c>
      <c r="C12" s="192"/>
      <c r="D12" s="192"/>
      <c r="E12" s="192"/>
      <c r="F12" s="192"/>
      <c r="G12" s="193"/>
      <c r="H12" s="194"/>
    </row>
    <row r="13" spans="2:8" ht="23.25">
      <c r="B13" s="191" t="s">
        <v>95</v>
      </c>
      <c r="C13" s="192"/>
      <c r="D13" s="192"/>
      <c r="E13" s="192"/>
      <c r="F13" s="192"/>
      <c r="G13" s="193"/>
      <c r="H13" s="194"/>
    </row>
    <row r="14" spans="2:8" ht="23.25">
      <c r="B14" s="191" t="s">
        <v>96</v>
      </c>
      <c r="C14" s="192"/>
      <c r="D14" s="192"/>
      <c r="E14" s="192"/>
      <c r="F14" s="192"/>
      <c r="G14" s="193"/>
      <c r="H14" s="194"/>
    </row>
    <row r="15" spans="2:8" ht="23.25">
      <c r="B15" s="191" t="s">
        <v>97</v>
      </c>
      <c r="C15" s="192"/>
      <c r="D15" s="192"/>
      <c r="E15" s="192"/>
      <c r="F15" s="192"/>
      <c r="G15" s="193"/>
      <c r="H15" s="194"/>
    </row>
    <row r="16" spans="2:8" ht="23.25">
      <c r="B16" s="191" t="s">
        <v>98</v>
      </c>
      <c r="C16" s="192"/>
      <c r="D16" s="192"/>
      <c r="E16" s="192"/>
      <c r="F16" s="192"/>
      <c r="G16" s="193"/>
      <c r="H16" s="194"/>
    </row>
    <row r="17" spans="2:8" ht="23.25">
      <c r="B17" s="191" t="s">
        <v>99</v>
      </c>
      <c r="C17" s="192"/>
      <c r="D17" s="192"/>
      <c r="E17" s="192"/>
      <c r="F17" s="192"/>
      <c r="G17" s="193"/>
      <c r="H17" s="194"/>
    </row>
    <row r="18" spans="2:8" ht="23.25">
      <c r="B18" s="191" t="s">
        <v>100</v>
      </c>
      <c r="C18" s="192"/>
      <c r="D18" s="192"/>
      <c r="E18" s="192"/>
      <c r="F18" s="192"/>
      <c r="G18" s="193"/>
      <c r="H18" s="194"/>
    </row>
    <row r="19" spans="2:8" ht="23.25">
      <c r="B19" s="191" t="s">
        <v>101</v>
      </c>
      <c r="C19" s="192"/>
      <c r="D19" s="192"/>
      <c r="E19" s="192"/>
      <c r="F19" s="192"/>
      <c r="G19" s="193"/>
      <c r="H19" s="194"/>
    </row>
    <row r="20" spans="2:8" ht="23.25">
      <c r="B20" s="191" t="s">
        <v>102</v>
      </c>
      <c r="C20" s="192"/>
      <c r="D20" s="192"/>
      <c r="E20" s="192"/>
      <c r="F20" s="192"/>
      <c r="G20" s="193"/>
      <c r="H20" s="194"/>
    </row>
    <row r="21" spans="2:8" ht="23.25">
      <c r="B21" s="191"/>
      <c r="C21" s="192"/>
      <c r="D21" s="192"/>
      <c r="E21" s="192"/>
      <c r="F21" s="192"/>
      <c r="G21" s="193"/>
      <c r="H21" s="194"/>
    </row>
    <row r="22" spans="2:8" ht="19.5" thickBot="1">
      <c r="B22" s="195"/>
      <c r="C22" s="196"/>
      <c r="D22" s="196"/>
      <c r="E22" s="196"/>
      <c r="F22" s="196"/>
      <c r="G22" s="197"/>
      <c r="H22" s="198"/>
    </row>
    <row r="23" spans="2:8" ht="18.75">
      <c r="B23" s="199"/>
      <c r="C23" s="199"/>
      <c r="D23" s="199"/>
      <c r="E23" s="199"/>
      <c r="F23" s="199"/>
      <c r="G23" s="199"/>
    </row>
    <row r="24" spans="2:8" ht="18.75">
      <c r="B24" s="199"/>
      <c r="C24" s="199"/>
      <c r="D24" s="199"/>
      <c r="E24" s="199"/>
      <c r="F24" s="199"/>
      <c r="G24" s="199"/>
    </row>
  </sheetData>
  <mergeCells count="19">
    <mergeCell ref="B19:G19"/>
    <mergeCell ref="B20:G20"/>
    <mergeCell ref="B21:G21"/>
    <mergeCell ref="B13:G13"/>
    <mergeCell ref="B14:G14"/>
    <mergeCell ref="B15:G15"/>
    <mergeCell ref="B16:G16"/>
    <mergeCell ref="B17:G17"/>
    <mergeCell ref="B18:G18"/>
    <mergeCell ref="B3:H3"/>
    <mergeCell ref="H4:H22"/>
    <mergeCell ref="B5:G5"/>
    <mergeCell ref="B6:G6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/>
  <dimension ref="C11:K25"/>
  <sheetViews>
    <sheetView showGridLines="0" tabSelected="1" workbookViewId="0">
      <selection activeCell="F34" sqref="F34"/>
    </sheetView>
  </sheetViews>
  <sheetFormatPr baseColWidth="10" defaultRowHeight="15"/>
  <cols>
    <col min="1" max="2" width="11.42578125" style="201"/>
    <col min="3" max="3" width="31.140625" style="201" customWidth="1"/>
    <col min="4" max="4" width="11.42578125" style="201" customWidth="1"/>
    <col min="5" max="6" width="11.42578125" style="201"/>
    <col min="7" max="7" width="21.85546875" style="201" customWidth="1"/>
    <col min="8" max="16384" width="11.42578125" style="201"/>
  </cols>
  <sheetData>
    <row r="11" spans="3:11" ht="23.25">
      <c r="C11" s="200" t="s">
        <v>103</v>
      </c>
      <c r="D11" s="200"/>
      <c r="E11" s="200"/>
      <c r="F11" s="200"/>
      <c r="G11" s="200"/>
      <c r="H11" s="200"/>
      <c r="I11" s="200"/>
      <c r="J11" s="200"/>
      <c r="K11" s="200"/>
    </row>
    <row r="16" spans="3:11" ht="16.5">
      <c r="C16" s="202" t="s">
        <v>104</v>
      </c>
    </row>
    <row r="18" spans="3:8" ht="16.5">
      <c r="C18" s="202" t="s">
        <v>105</v>
      </c>
    </row>
    <row r="19" spans="3:8">
      <c r="C19" s="203" t="s">
        <v>106</v>
      </c>
      <c r="D19" s="204">
        <v>2018</v>
      </c>
      <c r="E19" s="205">
        <v>14</v>
      </c>
      <c r="G19" s="206" t="s">
        <v>107</v>
      </c>
      <c r="H19" s="205">
        <v>159</v>
      </c>
    </row>
    <row r="20" spans="3:8">
      <c r="C20" s="203" t="s">
        <v>108</v>
      </c>
      <c r="D20" s="204">
        <f>D19</f>
        <v>2018</v>
      </c>
      <c r="E20" s="205">
        <v>10</v>
      </c>
      <c r="G20" s="206" t="s">
        <v>109</v>
      </c>
      <c r="H20" s="205">
        <v>19</v>
      </c>
    </row>
    <row r="21" spans="3:8">
      <c r="C21" s="206" t="s">
        <v>110</v>
      </c>
      <c r="D21" s="204">
        <f>+D20+1</f>
        <v>2019</v>
      </c>
      <c r="E21" s="205">
        <v>748</v>
      </c>
      <c r="G21" s="206" t="s">
        <v>111</v>
      </c>
      <c r="H21" s="205">
        <v>11</v>
      </c>
    </row>
    <row r="22" spans="3:8">
      <c r="C22" s="207" t="s">
        <v>105</v>
      </c>
      <c r="D22" s="208"/>
      <c r="E22" s="209">
        <f>((E19+E20)/2/E21)</f>
        <v>1.6042780748663103E-2</v>
      </c>
      <c r="G22" s="206" t="s">
        <v>112</v>
      </c>
      <c r="H22" s="205">
        <f>H19+H20-H21</f>
        <v>167</v>
      </c>
    </row>
    <row r="23" spans="3:8">
      <c r="C23" s="210" t="s">
        <v>113</v>
      </c>
      <c r="D23" s="211"/>
      <c r="E23" s="212"/>
      <c r="G23" s="207" t="s">
        <v>105</v>
      </c>
      <c r="H23" s="209">
        <f>((H20+H21)/2/H22)</f>
        <v>8.9820359281437126E-2</v>
      </c>
    </row>
    <row r="25" spans="3:8">
      <c r="H25" s="213"/>
    </row>
  </sheetData>
  <mergeCells count="1">
    <mergeCell ref="C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/>
  <dimension ref="C11:K26"/>
  <sheetViews>
    <sheetView showGridLines="0" topLeftCell="A7" workbookViewId="0">
      <selection activeCell="F34" sqref="F34"/>
    </sheetView>
  </sheetViews>
  <sheetFormatPr baseColWidth="10" defaultRowHeight="15"/>
  <cols>
    <col min="1" max="2" width="11.42578125" style="201"/>
    <col min="3" max="3" width="31.140625" style="201" customWidth="1"/>
    <col min="4" max="4" width="11.42578125" style="201" customWidth="1"/>
    <col min="5" max="5" width="11.42578125" style="201"/>
    <col min="6" max="6" width="16.7109375" style="201" customWidth="1"/>
    <col min="7" max="16384" width="11.42578125" style="201"/>
  </cols>
  <sheetData>
    <row r="11" spans="3:11" ht="18">
      <c r="C11" s="214" t="s">
        <v>114</v>
      </c>
      <c r="D11" s="214"/>
      <c r="E11" s="214"/>
      <c r="F11" s="214"/>
      <c r="G11" s="214"/>
      <c r="H11" s="214"/>
      <c r="I11" s="214"/>
      <c r="J11" s="214"/>
      <c r="K11" s="214"/>
    </row>
    <row r="15" spans="3:11" ht="16.5">
      <c r="C15" s="202" t="s">
        <v>115</v>
      </c>
    </row>
    <row r="16" spans="3:11">
      <c r="C16" s="215" t="s">
        <v>116</v>
      </c>
      <c r="D16" s="216">
        <v>173.33</v>
      </c>
      <c r="E16" s="216"/>
    </row>
    <row r="18" spans="3:6">
      <c r="C18" s="217" t="s">
        <v>117</v>
      </c>
      <c r="D18" s="218"/>
      <c r="E18" s="219" t="s">
        <v>118</v>
      </c>
      <c r="F18" s="219" t="s">
        <v>119</v>
      </c>
    </row>
    <row r="19" spans="3:6">
      <c r="C19" s="217" t="s">
        <v>120</v>
      </c>
      <c r="D19" s="218"/>
      <c r="E19" s="205">
        <v>32</v>
      </c>
      <c r="F19" s="220">
        <f>E19/$D$16</f>
        <v>0.18461893497951881</v>
      </c>
    </row>
    <row r="20" spans="3:6">
      <c r="C20" s="217" t="s">
        <v>121</v>
      </c>
      <c r="D20" s="218"/>
      <c r="E20" s="205">
        <v>28</v>
      </c>
      <c r="F20" s="220">
        <f t="shared" ref="F20:F25" si="0">E20/$D$16</f>
        <v>0.16154156810707898</v>
      </c>
    </row>
    <row r="21" spans="3:6">
      <c r="C21" s="217" t="s">
        <v>122</v>
      </c>
      <c r="D21" s="218"/>
      <c r="E21" s="205">
        <v>16</v>
      </c>
      <c r="F21" s="220">
        <f t="shared" si="0"/>
        <v>9.2309467489759406E-2</v>
      </c>
    </row>
    <row r="22" spans="3:6">
      <c r="C22" s="217" t="s">
        <v>123</v>
      </c>
      <c r="D22" s="218"/>
      <c r="E22" s="205">
        <v>8</v>
      </c>
      <c r="F22" s="220">
        <f t="shared" si="0"/>
        <v>4.6154733744879703E-2</v>
      </c>
    </row>
    <row r="23" spans="3:6">
      <c r="C23" s="217" t="s">
        <v>124</v>
      </c>
      <c r="D23" s="218"/>
      <c r="E23" s="205">
        <v>4</v>
      </c>
      <c r="F23" s="220">
        <f t="shared" si="0"/>
        <v>2.3077366872439851E-2</v>
      </c>
    </row>
    <row r="24" spans="3:6">
      <c r="C24" s="217" t="s">
        <v>125</v>
      </c>
      <c r="D24" s="218"/>
      <c r="E24" s="205">
        <v>2</v>
      </c>
      <c r="F24" s="220">
        <f t="shared" si="0"/>
        <v>1.1538683436219926E-2</v>
      </c>
    </row>
    <row r="25" spans="3:6">
      <c r="E25" s="221"/>
      <c r="F25" s="221"/>
    </row>
    <row r="26" spans="3:6">
      <c r="D26" s="201" t="s">
        <v>115</v>
      </c>
      <c r="F26" s="222">
        <f>AVERAGE(F19:F24)</f>
        <v>8.6540125771649434E-2</v>
      </c>
    </row>
  </sheetData>
  <mergeCells count="2">
    <mergeCell ref="C11:K11"/>
    <mergeCell ref="D16:E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IDR-2017-18 </vt:lpstr>
      <vt:lpstr>av-oct-p</vt:lpstr>
      <vt:lpstr>turnover</vt:lpstr>
      <vt:lpstr>absentéisme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2020-11-03T17:34:13Z</dcterms:created>
  <dcterms:modified xsi:type="dcterms:W3CDTF">2020-11-03T19:22:11Z</dcterms:modified>
</cp:coreProperties>
</file>