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105" windowWidth="28335" windowHeight="12150" activeTab="3"/>
  </bookViews>
  <sheets>
    <sheet name="PAGE G" sheetId="1" r:id="rId1"/>
    <sheet name="SUJET" sheetId="2" r:id="rId2"/>
    <sheet name="BALANCE" sheetId="3" r:id="rId3"/>
    <sheet name="CORRIGE" sheetId="4" r:id="rId4"/>
  </sheets>
  <calcPr calcId="144525"/>
</workbook>
</file>

<file path=xl/calcChain.xml><?xml version="1.0" encoding="utf-8"?>
<calcChain xmlns="http://schemas.openxmlformats.org/spreadsheetml/2006/main">
  <c r="L119" i="4" l="1"/>
  <c r="L116" i="4"/>
  <c r="L117" i="4"/>
  <c r="L115" i="4"/>
  <c r="K114" i="4"/>
  <c r="K113" i="4"/>
  <c r="V12" i="2"/>
  <c r="T12" i="2"/>
  <c r="K106" i="4"/>
  <c r="L108" i="4" s="1"/>
  <c r="L110" i="4" s="1"/>
  <c r="S12" i="2"/>
  <c r="K101" i="4"/>
  <c r="K105" i="4" s="1"/>
  <c r="K94" i="4"/>
  <c r="K98" i="4" s="1"/>
  <c r="X10" i="2"/>
  <c r="K89" i="4"/>
  <c r="K93" i="4" s="1"/>
  <c r="W10" i="2"/>
  <c r="K84" i="4"/>
  <c r="K88" i="4" s="1"/>
  <c r="V10" i="2"/>
  <c r="L81" i="4"/>
  <c r="L80" i="4"/>
  <c r="U10" i="2"/>
  <c r="S10" i="2"/>
  <c r="R10" i="2"/>
  <c r="K71" i="4"/>
  <c r="L73" i="4" s="1"/>
  <c r="L75" i="4" s="1"/>
  <c r="U9" i="2"/>
  <c r="K110" i="4" l="1"/>
  <c r="L83" i="4"/>
  <c r="K119" i="4"/>
  <c r="L103" i="4"/>
  <c r="L105" i="4" s="1"/>
  <c r="L96" i="4"/>
  <c r="L98" i="4" s="1"/>
  <c r="L91" i="4"/>
  <c r="L93" i="4" s="1"/>
  <c r="L86" i="4"/>
  <c r="L88" i="4" s="1"/>
  <c r="K78" i="4"/>
  <c r="K75" i="4"/>
  <c r="K66" i="4"/>
  <c r="K70" i="4" s="1"/>
  <c r="K61" i="4"/>
  <c r="K65" i="4" s="1"/>
  <c r="K56" i="4"/>
  <c r="K60" i="4" s="1"/>
  <c r="K51" i="4"/>
  <c r="K55" i="4" s="1"/>
  <c r="T9" i="2"/>
  <c r="S9" i="2"/>
  <c r="K44" i="4"/>
  <c r="K48" i="4" s="1"/>
  <c r="S8" i="2"/>
  <c r="K39" i="4"/>
  <c r="K43" i="4" s="1"/>
  <c r="K33" i="4"/>
  <c r="K32" i="4"/>
  <c r="L68" i="4" l="1"/>
  <c r="L70" i="4" s="1"/>
  <c r="L63" i="4"/>
  <c r="L65" i="4" s="1"/>
  <c r="L58" i="4"/>
  <c r="L60" i="4" s="1"/>
  <c r="L53" i="4"/>
  <c r="L55" i="4" s="1"/>
  <c r="L46" i="4"/>
  <c r="L48" i="4" s="1"/>
  <c r="L41" i="4"/>
  <c r="L43" i="4" s="1"/>
  <c r="K36" i="4"/>
  <c r="L34" i="4"/>
  <c r="L36" i="4" s="1"/>
  <c r="K27" i="4"/>
  <c r="K31" i="4" s="1"/>
  <c r="S7" i="2"/>
  <c r="R7" i="2"/>
  <c r="K21" i="4"/>
  <c r="K24" i="4" s="1"/>
  <c r="K17" i="4"/>
  <c r="K20" i="4" s="1"/>
  <c r="S6" i="2"/>
  <c r="R6" i="2"/>
  <c r="K11" i="4"/>
  <c r="K10" i="4"/>
  <c r="S5" i="2"/>
  <c r="D65" i="3"/>
  <c r="E65" i="3"/>
  <c r="L29" i="4" l="1"/>
  <c r="L31" i="4" s="1"/>
  <c r="L22" i="4"/>
  <c r="L24" i="4" s="1"/>
  <c r="L18" i="4"/>
  <c r="L20" i="4" s="1"/>
  <c r="K14" i="4"/>
  <c r="L12" i="4"/>
  <c r="L14" i="4" s="1"/>
  <c r="K83" i="4"/>
</calcChain>
</file>

<file path=xl/sharedStrings.xml><?xml version="1.0" encoding="utf-8"?>
<sst xmlns="http://schemas.openxmlformats.org/spreadsheetml/2006/main" count="216" uniqueCount="166">
  <si>
    <t>Préparation à l’examen du Diplôme d’Expert Comptable</t>
  </si>
  <si>
    <t>Comptabilité Approfondie</t>
  </si>
  <si>
    <t xml:space="preserve">Impôt sur le résultat </t>
  </si>
  <si>
    <t>Etude de cas avec corrigé</t>
  </si>
  <si>
    <t>Session  2012</t>
  </si>
  <si>
    <t>________________</t>
  </si>
  <si>
    <t xml:space="preserve">Brahim Tiguemounine </t>
  </si>
  <si>
    <t>ETUDE DE CAS</t>
  </si>
  <si>
    <t>Le service comptable de l’entité MEUBLECHIC a établi le 31/12/N une balance générale provisoire de l’exercice N en omettant de traduire en comptabilité les écritures ci-après. Le taux d'impôt à l’IBS est de 19 % :</t>
  </si>
  <si>
    <t xml:space="preserve">             Expert Comptable </t>
  </si>
  <si>
    <r>
      <t>-</t>
    </r>
    <r>
      <rPr>
        <sz val="7"/>
        <color theme="1"/>
        <rFont val="Times New Roman"/>
        <family val="1"/>
      </rPr>
      <t xml:space="preserve">          </t>
    </r>
    <r>
      <rPr>
        <sz val="11"/>
        <color theme="1"/>
        <rFont val="Calibri"/>
        <family val="2"/>
        <scheme val="minor"/>
      </rPr>
      <t xml:space="preserve">N’ayant pas consacré d’actions de formation continue et d’apprentissage au profit de son personnel (1%+1% de la masse salariale annuelle), l’entité est tenue de constater cette charge qui se chiffre à 1 500 KDA avec en plus une pénalité de retard de 10% </t>
    </r>
    <r>
      <rPr>
        <b/>
        <sz val="11"/>
        <color theme="1"/>
        <rFont val="Calibri"/>
        <family val="2"/>
        <scheme val="minor"/>
      </rPr>
      <t>(1)</t>
    </r>
  </si>
  <si>
    <r>
      <t>-</t>
    </r>
    <r>
      <rPr>
        <sz val="7"/>
        <color theme="1"/>
        <rFont val="Times New Roman"/>
        <family val="1"/>
      </rPr>
      <t xml:space="preserve">          </t>
    </r>
    <r>
      <rPr>
        <sz val="11"/>
        <color theme="1"/>
        <rFont val="Calibri"/>
        <family val="2"/>
        <scheme val="minor"/>
      </rPr>
      <t xml:space="preserve">Les loyers du logement de fonction d’un cadre dirigeant s’élèvent annuellement à : 1 800 KDA les neuf premiers mois de l’année ont été réglés en n-1 et comptabilisés dans le compte ‘’486’’charges constatées d’avance ; </t>
    </r>
    <r>
      <rPr>
        <b/>
        <sz val="11"/>
        <color theme="1"/>
        <rFont val="Calibri"/>
        <family val="2"/>
        <scheme val="minor"/>
      </rPr>
      <t>(2)</t>
    </r>
  </si>
  <si>
    <r>
      <t>-</t>
    </r>
    <r>
      <rPr>
        <sz val="7"/>
        <color theme="1"/>
        <rFont val="Times New Roman"/>
        <family val="1"/>
      </rPr>
      <t xml:space="preserve">          </t>
    </r>
    <r>
      <rPr>
        <sz val="11"/>
        <color theme="1"/>
        <rFont val="Calibri"/>
        <family val="2"/>
        <scheme val="minor"/>
      </rPr>
      <t>La société constate qu’une créance de : 2 340 KDA TTC sur le client ABC est totalement perdue, ce dernier étant en liquidation judiciaire ;</t>
    </r>
  </si>
  <si>
    <r>
      <t>-</t>
    </r>
    <r>
      <rPr>
        <sz val="7"/>
        <color theme="1"/>
        <rFont val="Times New Roman"/>
        <family val="1"/>
      </rPr>
      <t xml:space="preserve">          </t>
    </r>
    <r>
      <rPr>
        <sz val="11"/>
        <color theme="1"/>
        <rFont val="Calibri"/>
        <family val="2"/>
        <scheme val="minor"/>
      </rPr>
      <t>Sur la base de son chiffre d’affaires de l’exercice N, la société a évalué la provision pour garanties données à ses clients à un montant de : 1 200 KDA :</t>
    </r>
  </si>
  <si>
    <r>
      <t>-</t>
    </r>
    <r>
      <rPr>
        <sz val="7"/>
        <color theme="1"/>
        <rFont val="Times New Roman"/>
        <family val="1"/>
      </rPr>
      <t xml:space="preserve">          </t>
    </r>
    <r>
      <rPr>
        <sz val="11"/>
        <color theme="1"/>
        <rFont val="Calibri"/>
        <family val="2"/>
        <scheme val="minor"/>
      </rPr>
      <t>La provision pour indemnité de départ à la retraite est évaluée à : 16 000 KDA celle de N-1 était de : 15 000 KDA, les règlements au cours de l’année étant de: 3 000 KDA;</t>
    </r>
  </si>
  <si>
    <r>
      <t>-</t>
    </r>
    <r>
      <rPr>
        <sz val="7"/>
        <color theme="1"/>
        <rFont val="Times New Roman"/>
        <family val="1"/>
      </rPr>
      <t xml:space="preserve">          </t>
    </r>
    <r>
      <rPr>
        <sz val="11"/>
        <color theme="1"/>
        <rFont val="Calibri"/>
        <family val="2"/>
        <scheme val="minor"/>
      </rPr>
      <t>La société a acquis une construction qu’elle a occupée le 02/01/N-10. Le coût d’acquisition de cette immobilisation s’élève à : 40 000 KDA amortissable en linéaire sur 25 ans. Au 02/01/N, cette immobilisation a été réévaluée par un expert à une fois et demi sa valeur comptable, La valeur résiduelle est supposée nulle (réévaluation et dotations de N non constatées)</t>
    </r>
    <r>
      <rPr>
        <b/>
        <sz val="11"/>
        <color theme="1"/>
        <rFont val="Calibri"/>
        <family val="2"/>
        <scheme val="minor"/>
      </rPr>
      <t xml:space="preserve"> (3) </t>
    </r>
    <r>
      <rPr>
        <sz val="11"/>
        <color theme="1"/>
        <rFont val="Calibri"/>
        <family val="2"/>
        <scheme val="minor"/>
      </rPr>
      <t>;</t>
    </r>
  </si>
  <si>
    <r>
      <t>-</t>
    </r>
    <r>
      <rPr>
        <sz val="7"/>
        <color theme="1"/>
        <rFont val="Times New Roman"/>
        <family val="1"/>
      </rPr>
      <t xml:space="preserve">          </t>
    </r>
    <r>
      <rPr>
        <sz val="11"/>
        <color theme="1"/>
        <rFont val="Calibri"/>
        <family val="2"/>
        <scheme val="minor"/>
      </rPr>
      <t>La taxe du véhicule de tourisme acquis pour : 2 600 KDA doit être constatée pour : 300 KDA </t>
    </r>
    <r>
      <rPr>
        <b/>
        <sz val="11"/>
        <color theme="1"/>
        <rFont val="Calibri"/>
        <family val="2"/>
        <scheme val="minor"/>
      </rPr>
      <t>(4)</t>
    </r>
    <r>
      <rPr>
        <sz val="11"/>
        <color theme="1"/>
        <rFont val="Calibri"/>
        <family val="2"/>
        <scheme val="minor"/>
      </rPr>
      <t xml:space="preserve"> ;</t>
    </r>
  </si>
  <si>
    <r>
      <t>-</t>
    </r>
    <r>
      <rPr>
        <sz val="7"/>
        <color theme="1"/>
        <rFont val="Times New Roman"/>
        <family val="1"/>
      </rPr>
      <t xml:space="preserve">          </t>
    </r>
    <r>
      <rPr>
        <sz val="11"/>
        <color theme="1"/>
        <rFont val="Calibri"/>
        <family val="2"/>
        <scheme val="minor"/>
      </rPr>
      <t xml:space="preserve">Un véhicule utilitaire acquis le 02/01/N-3 pour : 6 000 KDA amortissable sur 5 ans a été cédé le 30/12/N pour : 1 500 KDA, sa valeur résiduelle est nulle ; </t>
    </r>
    <r>
      <rPr>
        <b/>
        <sz val="11"/>
        <color theme="1"/>
        <rFont val="Calibri"/>
        <family val="2"/>
        <scheme val="minor"/>
      </rPr>
      <t>(5)</t>
    </r>
  </si>
  <si>
    <r>
      <t>-</t>
    </r>
    <r>
      <rPr>
        <sz val="7"/>
        <color theme="1"/>
        <rFont val="Times New Roman"/>
        <family val="1"/>
      </rPr>
      <t xml:space="preserve">          </t>
    </r>
    <r>
      <rPr>
        <sz val="11"/>
        <color theme="1"/>
        <rFont val="Calibri"/>
        <family val="2"/>
        <scheme val="minor"/>
      </rPr>
      <t xml:space="preserve">La société à reçu par virement bancaire de sa filiale sa participation aux bénéfices pour : 4 500 KDA ; </t>
    </r>
    <r>
      <rPr>
        <b/>
        <sz val="11"/>
        <color theme="1"/>
        <rFont val="Calibri"/>
        <family val="2"/>
        <scheme val="minor"/>
      </rPr>
      <t xml:space="preserve">(6) </t>
    </r>
  </si>
  <si>
    <r>
      <t>-</t>
    </r>
    <r>
      <rPr>
        <sz val="7"/>
        <color theme="1"/>
        <rFont val="Times New Roman"/>
        <family val="1"/>
      </rPr>
      <t xml:space="preserve">          </t>
    </r>
    <r>
      <rPr>
        <sz val="11"/>
        <color theme="1"/>
        <rFont val="Calibri"/>
        <family val="2"/>
        <scheme val="minor"/>
      </rPr>
      <t>Au cours de l’exercice N-1 la société a constaté une provision pour risque de : 2 800 KDA relative à un licenciement d’un salarié. Le 30/12/N, le tribunal a condamné la société à verser l’indemnité de : 2 500 KDA à son salarié. Des honoraires d’avocat se sont élevés à 100 KDA HT.</t>
    </r>
  </si>
  <si>
    <t>Informations complémentaires :</t>
  </si>
  <si>
    <r>
      <t>-</t>
    </r>
    <r>
      <rPr>
        <sz val="7"/>
        <color theme="1"/>
        <rFont val="Times New Roman"/>
        <family val="1"/>
      </rPr>
      <t xml:space="preserve">          </t>
    </r>
    <r>
      <rPr>
        <sz val="11"/>
        <color theme="1"/>
        <rFont val="Calibri"/>
        <family val="2"/>
        <scheme val="minor"/>
      </rPr>
      <t xml:space="preserve">Des cadeaux pour : 60 KDA ont été offerts à l’occasion de la fête de la femme, voir la balance en annexe </t>
    </r>
    <r>
      <rPr>
        <b/>
        <sz val="11"/>
        <color theme="1"/>
        <rFont val="Calibri"/>
        <family val="2"/>
        <scheme val="minor"/>
      </rPr>
      <t>(2)</t>
    </r>
    <r>
      <rPr>
        <sz val="11"/>
        <color theme="1"/>
        <rFont val="Calibri"/>
        <family val="2"/>
        <scheme val="minor"/>
      </rPr>
      <t>.</t>
    </r>
  </si>
  <si>
    <r>
      <t>-</t>
    </r>
    <r>
      <rPr>
        <sz val="7"/>
        <color theme="1"/>
        <rFont val="Times New Roman"/>
        <family val="1"/>
      </rPr>
      <t xml:space="preserve">          </t>
    </r>
    <r>
      <rPr>
        <sz val="11"/>
        <color theme="1"/>
        <rFont val="Calibri"/>
        <family val="2"/>
        <scheme val="minor"/>
      </rPr>
      <t xml:space="preserve">Dans les dotations aux amortissements du matériel de transport au 31/12/N figurent les dotations des deux véhicules de tourisme l’un acquis pour : 1 500 KDA et l’autre acquis pour : 2 600 KDA HT amortissables sur 5 ans ; </t>
    </r>
    <r>
      <rPr>
        <b/>
        <sz val="11"/>
        <color theme="1"/>
        <rFont val="Calibri"/>
        <family val="2"/>
        <scheme val="minor"/>
      </rPr>
      <t>(7)</t>
    </r>
  </si>
  <si>
    <r>
      <t>-</t>
    </r>
    <r>
      <rPr>
        <sz val="7"/>
        <color theme="1"/>
        <rFont val="Times New Roman"/>
        <family val="1"/>
      </rPr>
      <t xml:space="preserve">          </t>
    </r>
    <r>
      <rPr>
        <sz val="11"/>
        <color theme="1"/>
        <rFont val="Calibri"/>
        <family val="2"/>
        <scheme val="minor"/>
      </rPr>
      <t>Se basant sur le plan d’affaires indiquant une forte probabilité de pouvoir imputer la perte de l’exercice n-1 de : 10 000 KDA sur les bénéfices futurs, les dirigeants de la société avaient instruit le comptable qui a constaté un IDA de : 1 900 KDA ;</t>
    </r>
  </si>
  <si>
    <t>Travail demandé :</t>
  </si>
  <si>
    <t>Passer dans le journal les écritures ci-dessus, et présenter au 31/12/N conformément au SCF, le compte de résultat avec une ventilation par nature.</t>
  </si>
  <si>
    <t>Déterminer l’impôt sur le résultat avec la méthode de l’impôt différé et avec la méthode de l’impôt exigible (ancienne méthode).</t>
  </si>
  <si>
    <t xml:space="preserve">Informations utiles : </t>
  </si>
  <si>
    <r>
      <t xml:space="preserve">(1) </t>
    </r>
    <r>
      <rPr>
        <sz val="10"/>
        <color theme="1"/>
        <rFont val="Calibri"/>
        <family val="2"/>
        <scheme val="minor"/>
      </rPr>
      <t>Art. 9 du Décret exécutif n°98-149 du 13 mai 1998. ‘’Ces taxes n’obéissent pas aux règles d’exonération prévues par la législation en vigueur et ne sont pas déductibles de l’assiette de l’impôt sur le revenu global ou les bénéfices des sociétés’’. L’article 2 de ce décret est modifié par l’article 4 du décret 09-262 du 24 Août 2009 qui stipule ‘’Les taxes ci-dessus citées sont dues lorsque les employeurs visés aux articles 2 et 3 du présent décret ne consacrent pas un montant au moins égal à 1% de la masse salariale annuelle aux actions de formation professionnelle continue, et un montant au moins égal à 1% de la masse salariale annuelle aux actions d’apprentissage’’</t>
    </r>
  </si>
  <si>
    <r>
      <t>(2)</t>
    </r>
    <r>
      <rPr>
        <sz val="10"/>
        <color theme="1"/>
        <rFont val="Calibri"/>
        <family val="2"/>
        <scheme val="minor"/>
      </rPr>
      <t>Art. 169 − 1)</t>
    </r>
    <r>
      <rPr>
        <b/>
        <sz val="10"/>
        <color theme="1"/>
        <rFont val="Calibri"/>
        <family val="2"/>
        <scheme val="minor"/>
      </rPr>
      <t xml:space="preserve"> </t>
    </r>
    <r>
      <rPr>
        <sz val="10"/>
        <color theme="1"/>
        <rFont val="Calibri"/>
        <family val="2"/>
        <scheme val="minor"/>
      </rPr>
      <t>(du CIDTA) Ne sont pas déductibles pour la détermination du bénéfice net fiscal :</t>
    </r>
  </si>
  <si>
    <t>- les dépenses, charges et loyers de toutes natures afférents aux immeubles qui ne sont pas directement affectés à l’exploitation;</t>
  </si>
  <si>
    <t>- les cadeaux de toute autre nature, à l’exclusion de ceux ayant un caractère publicitaire lorsque leur valeur unitaire ne dépasse pas 500 DA, les subventions, les libéralités et les dons à l’exception de ceux consentis en espèces ou en nature au profit des établissements et associations à vocation humanitaire, lorsqu’ils ne dépassent pas un montant annuel de 200.000 DA;</t>
  </si>
  <si>
    <t>- les frais de réception, y compris les frais de restaurant, d’hôtel et de spectacle, à l’exception de ceux dont les montants engagés sont dûment justifiés et liés directement à l’exploitation de l’entreprise.</t>
  </si>
  <si>
    <r>
      <t xml:space="preserve">(3) </t>
    </r>
    <r>
      <rPr>
        <sz val="10"/>
        <color theme="1"/>
        <rFont val="Calibri"/>
        <family val="2"/>
        <scheme val="minor"/>
      </rPr>
      <t>Art. 186</t>
    </r>
    <r>
      <rPr>
        <b/>
        <sz val="10"/>
        <color theme="1"/>
        <rFont val="Calibri"/>
        <family val="2"/>
        <scheme val="minor"/>
      </rPr>
      <t xml:space="preserve"> </t>
    </r>
    <r>
      <rPr>
        <sz val="10"/>
        <color theme="1"/>
        <rFont val="Calibri"/>
        <family val="2"/>
        <scheme val="minor"/>
      </rPr>
      <t>− Le supplément des dotations aux amortissements dégagé des opérations de réévaluation sera rapporté au résultat de l’année.</t>
    </r>
  </si>
  <si>
    <r>
      <t xml:space="preserve">(4) </t>
    </r>
    <r>
      <rPr>
        <sz val="10"/>
        <color rgb="FF000000"/>
        <rFont val="Calibri"/>
        <family val="2"/>
        <scheme val="minor"/>
      </rPr>
      <t xml:space="preserve">Art. 26. </t>
    </r>
    <r>
      <rPr>
        <sz val="10"/>
        <color theme="1"/>
        <rFont val="Calibri"/>
        <family val="2"/>
        <scheme val="minor"/>
      </rPr>
      <t xml:space="preserve">(du CIDTA) </t>
    </r>
    <r>
      <rPr>
        <sz val="10"/>
        <color rgb="FF000000"/>
        <rFont val="Calibri"/>
        <family val="2"/>
        <scheme val="minor"/>
      </rPr>
      <t>Les véhicules immatriculés dans la catégorie des voitures particulières (VP), de moins de cinq (5) années d’âge, figurant dans le bilan des sociétés, ou pris en location par ces mêmes sociétés durant une période cumulée égale ou supérieure à trois (3) mois au cours d’un exercice fiscal, par les sociétés établies en Algérie, sont soumis à une taxe annuelle dont le montant est fixé comme suit :</t>
    </r>
    <r>
      <rPr>
        <sz val="10"/>
        <color rgb="FFFFFFFF"/>
        <rFont val="Calibri"/>
        <family val="2"/>
        <scheme val="minor"/>
      </rPr>
      <t>EUR DU VEHICULE A L‘ACQ</t>
    </r>
  </si>
  <si>
    <r>
      <t xml:space="preserve">         </t>
    </r>
    <r>
      <rPr>
        <sz val="10"/>
        <color rgb="FF000000"/>
        <rFont val="Calibri"/>
        <family val="2"/>
        <scheme val="minor"/>
      </rPr>
      <t>Entre 2.500.000 DA et 5.000.000 DA : 3 00 000 DA</t>
    </r>
  </si>
  <si>
    <t xml:space="preserve">         Plus de 5.000.000 DA : 5 00 000 DA.</t>
  </si>
  <si>
    <t>La taxe n’est toutefois pas applicable aux véhicules destinés exclusivement soit à la vente, soit à la location, soit à l’exécution d’un service de transport à la disposition du public, lorsque ces opérations correspondent à l’activité normale de la société propriétaire. La taxe n’est pas déductible pour l’établissement de l’impôt.</t>
  </si>
  <si>
    <t>La taxe est acquittée à l’occasion du règlement du solde de liquidation de l’impôt sur les bénéfices des sociétés.</t>
  </si>
  <si>
    <r>
      <t xml:space="preserve">(5) </t>
    </r>
    <r>
      <rPr>
        <sz val="10"/>
        <color theme="1"/>
        <rFont val="Calibri"/>
        <family val="2"/>
        <scheme val="minor"/>
      </rPr>
      <t>Art. 173 – 1 (du CIDTA) Le montant des plus-values provenant de la cession partielle ou totale des éléments de l’actif immobilisé dans le cadre d’une activité industrielle, commerciale, artisanale ou agricole ou dans l’exercice d’une activité professionnelle, à rattacher au bénéfice imposable, est déterminé en fonction de la nature des plus-values telles que définies à l’article précédent :</t>
    </r>
  </si>
  <si>
    <t>- S’il s’agit de plus-values à court terme, leur montant est compté dans le bénéfice imposable, pour 70 %;</t>
  </si>
  <si>
    <t>- S’il s’agit de plus-values à long terme, leur montant est compté, pour 35 %.</t>
  </si>
  <si>
    <r>
      <t>(6)</t>
    </r>
    <r>
      <rPr>
        <sz val="10"/>
        <color theme="1"/>
        <rFont val="Calibri"/>
        <family val="2"/>
        <scheme val="minor"/>
      </rPr>
      <t>Art. 147 bis (du CIDTA)  Les revenus provenant de la distribution des bénéfices  ayant été soumis à l’impôt sur les bénéfices des sociétés ou expressément exonérés ne sont pas  compris dans l’assiette de l’impôt sur les bénéfices des sociétés.</t>
    </r>
  </si>
  <si>
    <r>
      <t xml:space="preserve">(7) </t>
    </r>
    <r>
      <rPr>
        <sz val="10"/>
        <color theme="1"/>
        <rFont val="Calibri"/>
        <family val="2"/>
        <scheme val="minor"/>
      </rPr>
      <t>Loi de finances 2010 ‘’la base de calcul des annuités d’amortissement déductibles est limitée pour ce qui est des véhicules de tourisme à une valeur d’acquisition unitaire de 1.000.000 DA. Ce plafond de 1.000.000 DA ne s’applique pas lorsque le véhicule de tourisme constitue l’outil principal de l’activité de l’entreprise’’.</t>
    </r>
  </si>
  <si>
    <t>Annexe :</t>
  </si>
  <si>
    <t>Balance des comptes de l’EPE/SPA MEUBLECHIC arrêtée provisoirement au 31/12/N</t>
  </si>
  <si>
    <t>N°</t>
  </si>
  <si>
    <t>Comptes</t>
  </si>
  <si>
    <t>Intitulés des comptes</t>
  </si>
  <si>
    <t>Soldes en DA</t>
  </si>
  <si>
    <t>Débiteurs</t>
  </si>
  <si>
    <t>Créditeurs</t>
  </si>
  <si>
    <t>Capital social</t>
  </si>
  <si>
    <t>Primes liées au capital social</t>
  </si>
  <si>
    <t>Réserves</t>
  </si>
  <si>
    <t>Report à nouveau</t>
  </si>
  <si>
    <t>Impôts différés actif (1 900+2 850+532)</t>
  </si>
  <si>
    <t>Provisions pensions et obligations similaires</t>
  </si>
  <si>
    <t>Provisions pour litiges</t>
  </si>
  <si>
    <t>Emprunt auprès des établissements de crédit</t>
  </si>
  <si>
    <t>Constructions</t>
  </si>
  <si>
    <t>Matériel et outillages industriels</t>
  </si>
  <si>
    <t>Autres immobilisations corporelles (véhicule lourd)</t>
  </si>
  <si>
    <t>Autres immobilisations corporelles (véhicule de tourisme)</t>
  </si>
  <si>
    <t>Titres de filiales</t>
  </si>
  <si>
    <t>Amortissements constructions</t>
  </si>
  <si>
    <t>Amortissements installations techniques</t>
  </si>
  <si>
    <t>Amortissements autres immob. corpor. (véhicule lourd)</t>
  </si>
  <si>
    <t>Amortissements autres immob. corpor. (véhicule tourisme)</t>
  </si>
  <si>
    <t>Matières premières et fournitures</t>
  </si>
  <si>
    <t>Produits intermédiaires</t>
  </si>
  <si>
    <t>Produits finis</t>
  </si>
  <si>
    <t>Fournisseurs</t>
  </si>
  <si>
    <t>Clients</t>
  </si>
  <si>
    <t>Clients douteux</t>
  </si>
  <si>
    <t>Sécurité sociale</t>
  </si>
  <si>
    <t>Etat, impôts sur le résultat</t>
  </si>
  <si>
    <t>Etat, taxes sur le chiffre d’affaires</t>
  </si>
  <si>
    <t>Autres comptes débiteurs ou créditeurs</t>
  </si>
  <si>
    <t>Charges constatées d’avance</t>
  </si>
  <si>
    <t>Produits constatés d’avance</t>
  </si>
  <si>
    <t>Pertes de valeur sur comptes de clients</t>
  </si>
  <si>
    <t>Banque comptes courants</t>
  </si>
  <si>
    <t>Matières premières</t>
  </si>
  <si>
    <t>Achats non stockés matières et fournitures</t>
  </si>
  <si>
    <t>Rabais, remises, ristournes obtenus sur achats</t>
  </si>
  <si>
    <t>Entretien, réparation et maintenance</t>
  </si>
  <si>
    <t>Primes d’assurances</t>
  </si>
  <si>
    <t>Autres services extérieurs</t>
  </si>
  <si>
    <t>Rémunérations intermédiaires</t>
  </si>
  <si>
    <t>Rémunération du personnel</t>
  </si>
  <si>
    <t>Autres charges du personnel</t>
  </si>
  <si>
    <t>Impôts, taxes non récupérables sur chiffre d’affaire</t>
  </si>
  <si>
    <t>Amendes et pénalités</t>
  </si>
  <si>
    <t>Charges exceptionnelles  gestion courante</t>
  </si>
  <si>
    <t>Pertes de change</t>
  </si>
  <si>
    <t>Dotations aux amortissements constructions</t>
  </si>
  <si>
    <t>Dotations aux amortissements Installations techniques</t>
  </si>
  <si>
    <t>Dotations aux amortissements, matériel de transport</t>
  </si>
  <si>
    <t>Dotations aux amortissements, véhicule lourd</t>
  </si>
  <si>
    <t>Ventes de produits finis</t>
  </si>
  <si>
    <t>Variation de stocks d’encours</t>
  </si>
  <si>
    <t>Variations de stocks de produits</t>
  </si>
  <si>
    <t>Subventions d’exploitation</t>
  </si>
  <si>
    <t>Gains de change</t>
  </si>
  <si>
    <t xml:space="preserve"> </t>
  </si>
  <si>
    <t>Totaux</t>
  </si>
  <si>
    <t>Corrigé étude de cas</t>
  </si>
  <si>
    <t xml:space="preserve">Impôts, taxes et versements assimilés sur rémunérations       </t>
  </si>
  <si>
    <t xml:space="preserve"> Amendes et pénalités</t>
  </si>
  <si>
    <t>Autres impôts, taxes et verse. Assimilés</t>
  </si>
  <si>
    <t>Débit</t>
  </si>
  <si>
    <t>Crédit</t>
  </si>
  <si>
    <t>d°</t>
  </si>
  <si>
    <t>Constatation taxes, amendes et pénalités</t>
  </si>
  <si>
    <t>Montant-D</t>
  </si>
  <si>
    <t>Montant -C</t>
  </si>
  <si>
    <t>Constatation des loyers du 4ème trimestre N</t>
  </si>
  <si>
    <t xml:space="preserve">Locations  </t>
  </si>
  <si>
    <t>Fournisseur de services</t>
  </si>
  <si>
    <t>Reclassement charges payées d’avance</t>
  </si>
  <si>
    <t>Reprise d’exploit sur pertes de val et prov</t>
  </si>
  <si>
    <t>Reprise de la provision sur clients douteux</t>
  </si>
  <si>
    <t>Pertes sur créances irrécouvrables</t>
  </si>
  <si>
    <t>TVA collectée</t>
  </si>
  <si>
    <t xml:space="preserve">Clients douteux </t>
  </si>
  <si>
    <t>Constatation de pertes sur créances clients irrécouvrables</t>
  </si>
  <si>
    <t>68x</t>
  </si>
  <si>
    <t>Dotations aux provisions pour risque et charges d’exploit</t>
  </si>
  <si>
    <t xml:space="preserve">provisions garanties données aux clients         </t>
  </si>
  <si>
    <t>Constatation provisions pour garanties données aux clients</t>
  </si>
  <si>
    <t>Impôt différé actif</t>
  </si>
  <si>
    <t xml:space="preserve">Imposition différée actif </t>
  </si>
  <si>
    <t>Constatation IDA (1 200x19%)</t>
  </si>
  <si>
    <t xml:space="preserve">Provisions pour pensions et obligations similaires                     </t>
  </si>
  <si>
    <t xml:space="preserve">Personnel pension et obligations similaires           </t>
  </si>
  <si>
    <t xml:space="preserve">Utilisation/réajustement de la provision   </t>
  </si>
  <si>
    <t>Banque</t>
  </si>
  <si>
    <t xml:space="preserve">Personnel pension et obligations similaires                           </t>
  </si>
  <si>
    <t xml:space="preserve">Règlement indemnité départ en retraite  </t>
  </si>
  <si>
    <t xml:space="preserve">Impot différée actif </t>
  </si>
  <si>
    <t>Dotations aux provisions indemn départ en retraite</t>
  </si>
  <si>
    <t>Provision pour pension et obligations simil</t>
  </si>
  <si>
    <t>Réajust. prov. Indemnité départ en retraite 16000-(15000-3000)</t>
  </si>
  <si>
    <t>Réajustement IDA (4000x19%)</t>
  </si>
  <si>
    <t>Construction</t>
  </si>
  <si>
    <t xml:space="preserve">Amortissement des constructions          </t>
  </si>
  <si>
    <t>Ecart de réévaluation des immobilisations</t>
  </si>
  <si>
    <t xml:space="preserve">Impôt différé passif  </t>
  </si>
  <si>
    <t>Constatation impôt différé (12 000x19%)</t>
  </si>
  <si>
    <t>Dotations aux amortissements sur immobilisations</t>
  </si>
  <si>
    <t>Amortissement des constructions</t>
  </si>
  <si>
    <t>Dotation de l’exercice (60 000/25) ou 36 000/15</t>
  </si>
  <si>
    <t>Impôt différé passif</t>
  </si>
  <si>
    <t xml:space="preserve">Imposition différée passif </t>
  </si>
  <si>
    <t>Constatation quote-part IDP de N (2 280/15) ou 800x19%</t>
  </si>
  <si>
    <t xml:space="preserve">Autres impôts et taxes </t>
  </si>
  <si>
    <t xml:space="preserve">Constatation de la taxe sur les véhicules </t>
  </si>
  <si>
    <t>Dotations aux amortissements</t>
  </si>
  <si>
    <t>Amort. Autres immob corporelles</t>
  </si>
  <si>
    <t>Constatation dotations aux amortissements exercice N (6000x20%)</t>
  </si>
  <si>
    <t xml:space="preserve">Créances sur cession d’immobilisations </t>
  </si>
  <si>
    <t>Amortissement autres immobilisation corporelles</t>
  </si>
  <si>
    <t>Plus-values sur sorties d’actifs immobilisés</t>
  </si>
  <si>
    <t xml:space="preserve">TVA dûe (1 020x1/5) </t>
  </si>
  <si>
    <t>Constatation cession véhicule utilitaire (*)</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</si>
</sst>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3" formatCode="_-* #,##0.00\ _€_-;\-* #,##0.00\ _€_-;_-* &quot;-&quot;??\ _€_-;_-@_-"/>
    <numFmt numFmtId="164" formatCode="0&quot; KDA &quot;"/>
    <numFmt numFmtId="165" formatCode="0&quot;= 1800X9/12 &quot;"/>
    <numFmt numFmtId="166" formatCode="0&quot; =1800X3/12 &quot;"/>
    <numFmt numFmtId="167" formatCode="0&quot; =1200X19% &quot;"/>
    <numFmt numFmtId="168" formatCode="0&quot; =16000-(15000-3000) &quot;"/>
    <numFmt numFmtId="169" formatCode="0&quot; =4 000X19% &quot;"/>
    <numFmt numFmtId="170" formatCode="0&quot; = (36 000/25) &quot;"/>
    <numFmt numFmtId="171" formatCode="0&quot; =800X19% &quot;"/>
    <numFmt numFmtId="172" formatCode="0&quot; =6000X20% &quot;"/>
    <numFmt numFmtId="173" formatCode="0&quot; = (60000*17%)*(1/5) &quot;"/>
  </numFmts>
  <fonts count="21" x14ac:knownFonts="1">
    <font>
      <sz val="11"/>
      <color theme="1"/>
      <name val="Calibri"/>
      <family val="2"/>
      <scheme val="minor"/>
    </font>
    <font>
      <sz val="11"/>
      <color rgb="FFFF0000"/>
      <name val="Calibri"/>
      <family val="2"/>
      <scheme val="minor"/>
    </font>
    <font>
      <b/>
      <sz val="11"/>
      <color theme="1"/>
      <name val="Calibri"/>
      <family val="2"/>
      <scheme val="minor"/>
    </font>
    <font>
      <sz val="18"/>
      <color theme="1"/>
      <name val="Times New Roman"/>
      <family val="1"/>
    </font>
    <font>
      <i/>
      <sz val="18"/>
      <color rgb="FFFFFFFF"/>
      <name val="Cambria"/>
      <family val="1"/>
    </font>
    <font>
      <b/>
      <i/>
      <sz val="16"/>
      <color theme="1"/>
      <name val="Times New Roman"/>
      <family val="1"/>
    </font>
    <font>
      <b/>
      <sz val="18"/>
      <color theme="1"/>
      <name val="Times New Roman"/>
      <family val="1"/>
    </font>
    <font>
      <b/>
      <i/>
      <sz val="12"/>
      <color theme="1"/>
      <name val="Times New Roman"/>
      <family val="1"/>
    </font>
    <font>
      <sz val="8"/>
      <color theme="1"/>
      <name val="Times New Roman"/>
      <family val="1"/>
    </font>
    <font>
      <b/>
      <sz val="11"/>
      <color theme="1"/>
      <name val="Times New Roman"/>
      <family val="1"/>
    </font>
    <font>
      <b/>
      <sz val="12"/>
      <color theme="1"/>
      <name val="Calibri"/>
      <family val="2"/>
      <scheme val="minor"/>
    </font>
    <font>
      <b/>
      <sz val="8"/>
      <color theme="1"/>
      <name val="Calibri"/>
      <family val="2"/>
      <scheme val="minor"/>
    </font>
    <font>
      <b/>
      <sz val="1"/>
      <color theme="1"/>
      <name val="Calibri"/>
      <family val="2"/>
      <scheme val="minor"/>
    </font>
    <font>
      <b/>
      <sz val="18"/>
      <color rgb="FF0070C0"/>
      <name val="Times New Roman"/>
      <family val="1"/>
    </font>
    <font>
      <sz val="7"/>
      <color theme="1"/>
      <name val="Times New Roman"/>
      <family val="1"/>
    </font>
    <font>
      <b/>
      <sz val="10"/>
      <color theme="1"/>
      <name val="Calibri"/>
      <family val="2"/>
      <scheme val="minor"/>
    </font>
    <font>
      <sz val="10"/>
      <color theme="1"/>
      <name val="Calibri"/>
      <family val="2"/>
      <scheme val="minor"/>
    </font>
    <font>
      <sz val="10"/>
      <color rgb="FF000000"/>
      <name val="Calibri"/>
      <family val="2"/>
      <scheme val="minor"/>
    </font>
    <font>
      <sz val="10"/>
      <color rgb="FFFFFFFF"/>
      <name val="Calibri"/>
      <family val="2"/>
      <scheme val="minor"/>
    </font>
    <font>
      <sz val="12"/>
      <color theme="1"/>
      <name val="Calibri"/>
      <family val="2"/>
      <scheme val="minor"/>
    </font>
    <font>
      <sz val="12"/>
      <color rgb="FFFF0000"/>
      <name val="Calibri"/>
      <family val="2"/>
      <scheme val="minor"/>
    </font>
  </fonts>
  <fills count="4">
    <fill>
      <patternFill patternType="none"/>
    </fill>
    <fill>
      <patternFill patternType="gray125"/>
    </fill>
    <fill>
      <patternFill patternType="solid">
        <fgColor theme="2"/>
        <bgColor indexed="64"/>
      </patternFill>
    </fill>
    <fill>
      <patternFill patternType="solid">
        <fgColor rgb="FFFFFF00"/>
        <bgColor indexed="64"/>
      </patternFill>
    </fill>
  </fills>
  <borders count="2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2">
    <xf numFmtId="0" fontId="0" fillId="0" borderId="0" xfId="0"/>
    <xf numFmtId="0" fontId="0" fillId="0" borderId="0" xfId="0" applyAlignment="1">
      <alignment vertical="center"/>
    </xf>
    <xf numFmtId="0" fontId="4" fillId="0" borderId="0" xfId="0" applyFont="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7" fillId="0" borderId="0" xfId="0" applyFont="1" applyAlignment="1">
      <alignment horizontal="right" vertical="center"/>
    </xf>
    <xf numFmtId="0" fontId="6" fillId="0" borderId="0" xfId="0" applyFont="1" applyAlignment="1">
      <alignment horizontal="right" vertical="center"/>
    </xf>
    <xf numFmtId="0" fontId="8" fillId="0" borderId="0" xfId="0" applyFont="1" applyAlignment="1">
      <alignment horizontal="right"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justify" vertical="center" wrapText="1"/>
    </xf>
    <xf numFmtId="0" fontId="0" fillId="0" borderId="2" xfId="0" applyBorder="1" applyAlignment="1">
      <alignment horizontal="justify" vertical="center" wrapText="1"/>
    </xf>
    <xf numFmtId="0" fontId="0" fillId="0" borderId="6" xfId="0" applyBorder="1" applyAlignment="1">
      <alignment horizontal="justify" vertical="center" wrapText="1"/>
    </xf>
    <xf numFmtId="0" fontId="0" fillId="0" borderId="4" xfId="0" applyBorder="1" applyAlignment="1">
      <alignment horizontal="justify" vertical="center" wrapText="1"/>
    </xf>
    <xf numFmtId="43" fontId="0" fillId="0" borderId="6" xfId="0" applyNumberFormat="1" applyBorder="1" applyAlignment="1">
      <alignment horizontal="right" vertical="center" wrapText="1"/>
    </xf>
    <xf numFmtId="43" fontId="0" fillId="0" borderId="6" xfId="0" applyNumberFormat="1" applyBorder="1" applyAlignment="1">
      <alignment vertical="center" wrapText="1"/>
    </xf>
    <xf numFmtId="43" fontId="0" fillId="0" borderId="4" xfId="0" applyNumberFormat="1" applyBorder="1" applyAlignment="1">
      <alignment vertical="center" wrapText="1"/>
    </xf>
    <xf numFmtId="43" fontId="0" fillId="0" borderId="4" xfId="0" applyNumberFormat="1" applyBorder="1" applyAlignment="1">
      <alignment horizontal="right" vertical="center" wrapText="1"/>
    </xf>
    <xf numFmtId="43" fontId="2" fillId="0" borderId="4" xfId="0" applyNumberFormat="1" applyFont="1" applyBorder="1" applyAlignment="1">
      <alignment horizontal="right" vertical="center" wrapText="1"/>
    </xf>
    <xf numFmtId="0" fontId="0" fillId="0" borderId="9" xfId="0" applyBorder="1" applyAlignment="1">
      <alignment horizontal="center" vertical="center"/>
    </xf>
    <xf numFmtId="0" fontId="0" fillId="0" borderId="10" xfId="0" applyBorder="1"/>
    <xf numFmtId="0" fontId="0" fillId="0" borderId="11" xfId="0" applyBorder="1" applyAlignment="1">
      <alignment horizontal="center" vertical="center"/>
    </xf>
    <xf numFmtId="0" fontId="0" fillId="0" borderId="13" xfId="0" applyBorder="1" applyAlignment="1">
      <alignment horizontal="center" vertical="center"/>
    </xf>
    <xf numFmtId="0" fontId="19" fillId="0" borderId="9" xfId="0" applyFont="1" applyBorder="1"/>
    <xf numFmtId="0" fontId="0" fillId="0" borderId="15" xfId="0" applyBorder="1"/>
    <xf numFmtId="0" fontId="19" fillId="0" borderId="11" xfId="0" applyFont="1" applyBorder="1"/>
    <xf numFmtId="0" fontId="0" fillId="0" borderId="0" xfId="0" applyBorder="1"/>
    <xf numFmtId="0" fontId="0" fillId="0" borderId="12" xfId="0" applyBorder="1"/>
    <xf numFmtId="0" fontId="0" fillId="0" borderId="11" xfId="0" applyBorder="1"/>
    <xf numFmtId="0" fontId="19" fillId="0" borderId="0" xfId="0" applyFont="1" applyBorder="1"/>
    <xf numFmtId="0" fontId="0" fillId="0" borderId="17" xfId="0" applyBorder="1"/>
    <xf numFmtId="0" fontId="0" fillId="0" borderId="18" xfId="0" applyBorder="1" applyAlignment="1">
      <alignment horizontal="center" vertical="center"/>
    </xf>
    <xf numFmtId="0" fontId="0" fillId="0" borderId="19" xfId="0"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1" fillId="0" borderId="8" xfId="0" applyFont="1" applyBorder="1" applyAlignment="1">
      <alignment horizontal="center"/>
    </xf>
    <xf numFmtId="164" fontId="0" fillId="0" borderId="0" xfId="0" applyNumberFormat="1" applyAlignment="1">
      <alignment horizontal="center" vertical="center"/>
    </xf>
    <xf numFmtId="165" fontId="0" fillId="0" borderId="0" xfId="0" applyNumberFormat="1" applyAlignment="1">
      <alignment horizontal="center" vertical="center"/>
    </xf>
    <xf numFmtId="166" fontId="0" fillId="0" borderId="0" xfId="0" applyNumberFormat="1" applyAlignment="1">
      <alignment horizontal="center" vertical="center"/>
    </xf>
    <xf numFmtId="0" fontId="19" fillId="0" borderId="9" xfId="0" quotePrefix="1" applyFont="1" applyBorder="1" applyAlignment="1">
      <alignment horizontal="left"/>
    </xf>
    <xf numFmtId="167" fontId="0" fillId="0" borderId="0" xfId="0" applyNumberFormat="1" applyAlignment="1">
      <alignment horizontal="center" vertical="center"/>
    </xf>
    <xf numFmtId="0" fontId="19" fillId="0" borderId="0" xfId="0" quotePrefix="1" applyFont="1" applyBorder="1" applyAlignment="1">
      <alignment horizontal="left"/>
    </xf>
    <xf numFmtId="168" fontId="0" fillId="0" borderId="0" xfId="0" applyNumberFormat="1" applyAlignment="1">
      <alignment horizontal="center" vertical="center"/>
    </xf>
    <xf numFmtId="169" fontId="0" fillId="0" borderId="0" xfId="0" applyNumberFormat="1" applyAlignment="1">
      <alignment horizontal="center" vertical="center"/>
    </xf>
    <xf numFmtId="170" fontId="0" fillId="0" borderId="0" xfId="0" applyNumberFormat="1" applyAlignment="1">
      <alignment horizontal="center" vertical="center"/>
    </xf>
    <xf numFmtId="171" fontId="0" fillId="0" borderId="0" xfId="0" applyNumberFormat="1" applyAlignment="1">
      <alignment horizontal="center" vertical="center"/>
    </xf>
    <xf numFmtId="172" fontId="0" fillId="0" borderId="0" xfId="0" applyNumberFormat="1" applyAlignment="1">
      <alignment horizontal="center" vertical="center"/>
    </xf>
    <xf numFmtId="172" fontId="0" fillId="3" borderId="0" xfId="0" applyNumberFormat="1" applyFill="1" applyAlignment="1">
      <alignment horizontal="center" vertical="center"/>
    </xf>
    <xf numFmtId="173" fontId="0" fillId="0" borderId="0" xfId="0" applyNumberFormat="1" applyAlignment="1">
      <alignment horizontal="center" vertical="center"/>
    </xf>
    <xf numFmtId="0" fontId="13" fillId="0" borderId="0" xfId="0" applyFont="1" applyAlignment="1">
      <alignment vertical="center"/>
    </xf>
    <xf numFmtId="0" fontId="5" fillId="0" borderId="0" xfId="0" applyFont="1" applyAlignment="1">
      <alignment horizontal="center" vertical="center"/>
    </xf>
    <xf numFmtId="0" fontId="0" fillId="0" borderId="0" xfId="0" applyAlignment="1">
      <alignment horizontal="left" vertical="top" wrapText="1"/>
    </xf>
    <xf numFmtId="0" fontId="13" fillId="0" borderId="0" xfId="0" applyFont="1" applyAlignment="1">
      <alignment horizontal="left" vertical="center"/>
    </xf>
    <xf numFmtId="0" fontId="6" fillId="0" borderId="0" xfId="0" applyFont="1" applyAlignment="1">
      <alignment horizontal="center" vertical="center"/>
    </xf>
    <xf numFmtId="0" fontId="1" fillId="0" borderId="0" xfId="0" applyFont="1" applyAlignment="1">
      <alignment horizontal="left" vertical="top" wrapText="1"/>
    </xf>
    <xf numFmtId="0" fontId="10" fillId="0" borderId="0" xfId="0" applyFont="1" applyAlignment="1">
      <alignment horizontal="left" vertical="top" wrapText="1"/>
    </xf>
    <xf numFmtId="0" fontId="19" fillId="0" borderId="0" xfId="0" applyFont="1" applyAlignment="1">
      <alignment horizontal="left" vertical="top"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2" borderId="8" xfId="0" applyFill="1" applyBorder="1" applyAlignment="1">
      <alignment horizontal="center"/>
    </xf>
    <xf numFmtId="0" fontId="20" fillId="0" borderId="13" xfId="0" applyFont="1" applyBorder="1" applyAlignment="1">
      <alignment horizontal="center" vertical="center"/>
    </xf>
    <xf numFmtId="0" fontId="20" fillId="0" borderId="16" xfId="0" applyFont="1" applyBorder="1" applyAlignment="1">
      <alignment horizontal="center" vertical="center"/>
    </xf>
    <xf numFmtId="0" fontId="20" fillId="0" borderId="14" xfId="0" applyFont="1" applyBorder="1" applyAlignment="1">
      <alignment horizontal="center" vertical="center"/>
    </xf>
    <xf numFmtId="0" fontId="19" fillId="2" borderId="8" xfId="0" applyFont="1" applyFill="1" applyBorder="1" applyAlignment="1">
      <alignment horizontal="center" vertical="center"/>
    </xf>
    <xf numFmtId="0" fontId="20" fillId="0" borderId="13" xfId="0" quotePrefix="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K38"/>
  <sheetViews>
    <sheetView topLeftCell="A16" workbookViewId="0">
      <selection activeCell="J24" sqref="J24"/>
    </sheetView>
  </sheetViews>
  <sheetFormatPr baseColWidth="10" defaultRowHeight="15" x14ac:dyDescent="0.25"/>
  <sheetData>
    <row r="3" spans="2:8" ht="22.5" x14ac:dyDescent="0.25">
      <c r="B3" s="2"/>
    </row>
    <row r="15" spans="2:8" ht="20.25" x14ac:dyDescent="0.25">
      <c r="B15" s="55" t="s">
        <v>0</v>
      </c>
      <c r="C15" s="55"/>
      <c r="D15" s="55"/>
      <c r="E15" s="55"/>
      <c r="F15" s="55"/>
      <c r="G15" s="55"/>
      <c r="H15" s="55"/>
    </row>
    <row r="18" spans="3:7" ht="23.25" x14ac:dyDescent="0.25">
      <c r="E18" s="4" t="s">
        <v>1</v>
      </c>
    </row>
    <row r="19" spans="3:7" ht="23.25" x14ac:dyDescent="0.25">
      <c r="E19" s="4"/>
    </row>
    <row r="20" spans="3:7" ht="22.5" x14ac:dyDescent="0.25">
      <c r="C20" s="58" t="s">
        <v>2</v>
      </c>
      <c r="D20" s="58"/>
      <c r="E20" s="58"/>
      <c r="F20" s="58"/>
      <c r="G20" s="58"/>
    </row>
    <row r="21" spans="3:7" ht="22.5" x14ac:dyDescent="0.25">
      <c r="C21" s="58" t="s">
        <v>3</v>
      </c>
      <c r="D21" s="58"/>
      <c r="E21" s="58"/>
      <c r="F21" s="58"/>
      <c r="G21" s="58"/>
    </row>
    <row r="27" spans="3:7" ht="15.75" x14ac:dyDescent="0.25">
      <c r="G27" s="5"/>
    </row>
    <row r="28" spans="3:7" ht="15.75" x14ac:dyDescent="0.25">
      <c r="G28" s="5" t="s">
        <v>4</v>
      </c>
    </row>
    <row r="29" spans="3:7" ht="22.5" x14ac:dyDescent="0.25">
      <c r="G29" s="6" t="s">
        <v>5</v>
      </c>
    </row>
    <row r="30" spans="3:7" x14ac:dyDescent="0.25">
      <c r="G30" s="7"/>
    </row>
    <row r="31" spans="3:7" ht="22.5" x14ac:dyDescent="0.25">
      <c r="D31" s="57" t="s">
        <v>6</v>
      </c>
      <c r="E31" s="57"/>
      <c r="F31" s="57"/>
      <c r="G31" s="57"/>
    </row>
    <row r="32" spans="3:7" ht="22.5" customHeight="1" x14ac:dyDescent="0.25">
      <c r="C32" s="54" t="s">
        <v>9</v>
      </c>
      <c r="D32" s="54"/>
      <c r="E32" s="54"/>
      <c r="F32" s="54"/>
      <c r="G32" s="54"/>
    </row>
    <row r="33" spans="2:11" x14ac:dyDescent="0.25">
      <c r="G33" s="8"/>
    </row>
    <row r="34" spans="2:11" x14ac:dyDescent="0.25">
      <c r="G34" s="8"/>
    </row>
    <row r="35" spans="2:11" ht="15.75" x14ac:dyDescent="0.25">
      <c r="G35" s="9" t="s">
        <v>7</v>
      </c>
    </row>
    <row r="36" spans="2:11" x14ac:dyDescent="0.25">
      <c r="G36" s="10"/>
    </row>
    <row r="37" spans="2:11" x14ac:dyDescent="0.25">
      <c r="G37" s="11"/>
    </row>
    <row r="38" spans="2:11" ht="34.5" customHeight="1" x14ac:dyDescent="0.25">
      <c r="B38" s="56" t="s">
        <v>8</v>
      </c>
      <c r="C38" s="56"/>
      <c r="D38" s="56"/>
      <c r="E38" s="56"/>
      <c r="F38" s="56"/>
      <c r="G38" s="56"/>
      <c r="H38" s="56"/>
      <c r="I38" s="56"/>
      <c r="J38" s="56"/>
      <c r="K38" s="56"/>
    </row>
  </sheetData>
  <mergeCells count="5">
    <mergeCell ref="B15:H15"/>
    <mergeCell ref="B38:K38"/>
    <mergeCell ref="D31:G31"/>
    <mergeCell ref="C20:G20"/>
    <mergeCell ref="C21:G2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4:Y47"/>
  <sheetViews>
    <sheetView topLeftCell="A37" workbookViewId="0">
      <selection activeCell="S23" sqref="S23"/>
    </sheetView>
  </sheetViews>
  <sheetFormatPr baseColWidth="10" defaultColWidth="6.5703125" defaultRowHeight="15" x14ac:dyDescent="0.25"/>
  <cols>
    <col min="1" max="1" width="1.42578125" customWidth="1"/>
    <col min="18" max="19" width="15.85546875" bestFit="1" customWidth="1"/>
    <col min="20" max="20" width="26" customWidth="1"/>
    <col min="21" max="21" width="17.5703125" customWidth="1"/>
    <col min="22" max="22" width="22.85546875" bestFit="1" customWidth="1"/>
    <col min="23" max="23" width="17.5703125" customWidth="1"/>
    <col min="24" max="24" width="19" customWidth="1"/>
    <col min="25" max="25" width="18.7109375" customWidth="1"/>
  </cols>
  <sheetData>
    <row r="4" spans="2:25" x14ac:dyDescent="0.25">
      <c r="R4">
        <v>2017</v>
      </c>
      <c r="S4">
        <v>2018</v>
      </c>
    </row>
    <row r="5" spans="2:25" ht="49.5" customHeight="1" x14ac:dyDescent="0.25">
      <c r="B5" s="56" t="s">
        <v>10</v>
      </c>
      <c r="C5" s="56"/>
      <c r="D5" s="56"/>
      <c r="E5" s="56"/>
      <c r="F5" s="56"/>
      <c r="G5" s="56"/>
      <c r="H5" s="56"/>
      <c r="I5" s="56"/>
      <c r="J5" s="56"/>
      <c r="K5" s="56"/>
      <c r="L5" s="56"/>
      <c r="M5" s="56"/>
      <c r="N5" s="56"/>
      <c r="O5" s="56"/>
      <c r="P5" s="56"/>
      <c r="R5" s="41">
        <v>1500</v>
      </c>
      <c r="S5" s="41">
        <f>R5*10%</f>
        <v>150</v>
      </c>
    </row>
    <row r="6" spans="2:25" ht="51.75" customHeight="1" x14ac:dyDescent="0.25">
      <c r="B6" s="56" t="s">
        <v>11</v>
      </c>
      <c r="C6" s="56"/>
      <c r="D6" s="56"/>
      <c r="E6" s="56"/>
      <c r="F6" s="56"/>
      <c r="G6" s="56"/>
      <c r="H6" s="56"/>
      <c r="I6" s="56"/>
      <c r="J6" s="56"/>
      <c r="K6" s="56"/>
      <c r="L6" s="56"/>
      <c r="M6" s="56"/>
      <c r="N6" s="56"/>
      <c r="O6" s="56"/>
      <c r="P6" s="56"/>
      <c r="R6" s="42">
        <f>1800*0.75</f>
        <v>1350</v>
      </c>
      <c r="S6" s="43">
        <f>1800*3/12</f>
        <v>450</v>
      </c>
    </row>
    <row r="7" spans="2:25" ht="35.1" customHeight="1" x14ac:dyDescent="0.25">
      <c r="B7" s="56" t="s">
        <v>12</v>
      </c>
      <c r="C7" s="56"/>
      <c r="D7" s="56"/>
      <c r="E7" s="56"/>
      <c r="F7" s="56"/>
      <c r="G7" s="56"/>
      <c r="H7" s="56"/>
      <c r="I7" s="56"/>
      <c r="J7" s="56"/>
      <c r="K7" s="56"/>
      <c r="L7" s="56"/>
      <c r="M7" s="56"/>
      <c r="N7" s="56"/>
      <c r="O7" s="56"/>
      <c r="P7" s="56"/>
      <c r="R7" s="41">
        <f>2340/1.17</f>
        <v>2000.0000000000002</v>
      </c>
      <c r="S7" s="41">
        <f>2340-R7</f>
        <v>339.99999999999977</v>
      </c>
    </row>
    <row r="8" spans="2:25" ht="35.1" customHeight="1" x14ac:dyDescent="0.25">
      <c r="B8" s="56" t="s">
        <v>13</v>
      </c>
      <c r="C8" s="56"/>
      <c r="D8" s="56"/>
      <c r="E8" s="56"/>
      <c r="F8" s="56"/>
      <c r="G8" s="56"/>
      <c r="H8" s="56"/>
      <c r="I8" s="56"/>
      <c r="J8" s="56"/>
      <c r="K8" s="56"/>
      <c r="L8" s="56"/>
      <c r="M8" s="56"/>
      <c r="N8" s="56"/>
      <c r="O8" s="56"/>
      <c r="P8" s="56"/>
      <c r="R8" s="41">
        <v>1200</v>
      </c>
      <c r="S8" s="45">
        <f>+R8*19%</f>
        <v>228</v>
      </c>
    </row>
    <row r="9" spans="2:25" ht="35.1" customHeight="1" x14ac:dyDescent="0.25">
      <c r="B9" s="56" t="s">
        <v>14</v>
      </c>
      <c r="C9" s="56"/>
      <c r="D9" s="56"/>
      <c r="E9" s="56"/>
      <c r="F9" s="56"/>
      <c r="G9" s="56"/>
      <c r="H9" s="56"/>
      <c r="I9" s="56"/>
      <c r="J9" s="56"/>
      <c r="K9" s="56"/>
      <c r="L9" s="56"/>
      <c r="M9" s="56"/>
      <c r="N9" s="56"/>
      <c r="O9" s="56"/>
      <c r="P9" s="56"/>
      <c r="R9" s="41">
        <v>3000</v>
      </c>
      <c r="S9" s="45">
        <f>+R9*19%</f>
        <v>570</v>
      </c>
      <c r="T9" s="47">
        <f>16000-(15000-3000)</f>
        <v>4000</v>
      </c>
      <c r="U9" s="48">
        <f>+T9*19%</f>
        <v>760</v>
      </c>
    </row>
    <row r="10" spans="2:25" ht="80.25" customHeight="1" x14ac:dyDescent="0.25">
      <c r="B10" s="56" t="s">
        <v>15</v>
      </c>
      <c r="C10" s="56"/>
      <c r="D10" s="56"/>
      <c r="E10" s="56"/>
      <c r="F10" s="56"/>
      <c r="G10" s="56"/>
      <c r="H10" s="56"/>
      <c r="I10" s="56"/>
      <c r="J10" s="56"/>
      <c r="K10" s="56"/>
      <c r="L10" s="56"/>
      <c r="M10" s="56"/>
      <c r="N10" s="56"/>
      <c r="O10" s="56"/>
      <c r="P10" s="56"/>
      <c r="R10" s="41">
        <f>40000*1.5</f>
        <v>60000</v>
      </c>
      <c r="S10" s="41">
        <f>R10-40000</f>
        <v>20000</v>
      </c>
      <c r="T10" s="41">
        <v>8000</v>
      </c>
      <c r="U10" s="41">
        <f>S10-T10</f>
        <v>12000</v>
      </c>
      <c r="V10" s="45">
        <f>+U10*19%</f>
        <v>2280</v>
      </c>
      <c r="W10" s="49">
        <f>R10/25</f>
        <v>2400</v>
      </c>
      <c r="X10" s="50">
        <f>800*19%</f>
        <v>152</v>
      </c>
      <c r="Y10" s="51"/>
    </row>
    <row r="11" spans="2:25" ht="35.1" customHeight="1" x14ac:dyDescent="0.25">
      <c r="B11" s="56" t="s">
        <v>16</v>
      </c>
      <c r="C11" s="56"/>
      <c r="D11" s="56"/>
      <c r="E11" s="56"/>
      <c r="F11" s="56"/>
      <c r="G11" s="56"/>
      <c r="H11" s="56"/>
      <c r="I11" s="56"/>
      <c r="J11" s="56"/>
      <c r="K11" s="56"/>
      <c r="L11" s="56"/>
      <c r="M11" s="56"/>
      <c r="N11" s="56"/>
      <c r="O11" s="56"/>
      <c r="P11" s="56"/>
      <c r="R11" s="41">
        <v>300</v>
      </c>
      <c r="S11" s="51"/>
    </row>
    <row r="12" spans="2:25" ht="35.1" customHeight="1" x14ac:dyDescent="0.25">
      <c r="B12" s="56" t="s">
        <v>17</v>
      </c>
      <c r="C12" s="56"/>
      <c r="D12" s="56"/>
      <c r="E12" s="56"/>
      <c r="F12" s="56"/>
      <c r="G12" s="56"/>
      <c r="H12" s="56"/>
      <c r="I12" s="56"/>
      <c r="J12" s="56"/>
      <c r="K12" s="56"/>
      <c r="L12" s="56"/>
      <c r="M12" s="56"/>
      <c r="N12" s="56"/>
      <c r="O12" s="56"/>
      <c r="P12" s="56"/>
      <c r="R12" s="41">
        <v>6000</v>
      </c>
      <c r="S12" s="52">
        <f>+R12*20%</f>
        <v>1200</v>
      </c>
      <c r="T12" s="41">
        <f>6000/5*4</f>
        <v>4800</v>
      </c>
      <c r="U12" s="41">
        <v>1500</v>
      </c>
      <c r="V12" s="53">
        <f>+(R12*17%)*0.2</f>
        <v>204.00000000000003</v>
      </c>
    </row>
    <row r="13" spans="2:25" ht="35.1" customHeight="1" x14ac:dyDescent="0.25">
      <c r="B13" s="56" t="s">
        <v>18</v>
      </c>
      <c r="C13" s="56"/>
      <c r="D13" s="56"/>
      <c r="E13" s="56"/>
      <c r="F13" s="56"/>
      <c r="G13" s="56"/>
      <c r="H13" s="56"/>
      <c r="I13" s="56"/>
      <c r="J13" s="56"/>
      <c r="K13" s="56"/>
      <c r="L13" s="56"/>
      <c r="M13" s="56"/>
      <c r="N13" s="56"/>
      <c r="O13" s="56"/>
      <c r="P13" s="56"/>
      <c r="R13" s="3"/>
      <c r="S13" s="3"/>
    </row>
    <row r="14" spans="2:25" ht="35.1" customHeight="1" x14ac:dyDescent="0.25">
      <c r="B14" s="56" t="s">
        <v>19</v>
      </c>
      <c r="C14" s="56"/>
      <c r="D14" s="56"/>
      <c r="E14" s="56"/>
      <c r="F14" s="56"/>
      <c r="G14" s="56"/>
      <c r="H14" s="56"/>
      <c r="I14" s="56"/>
      <c r="J14" s="56"/>
      <c r="K14" s="56"/>
      <c r="L14" s="56"/>
      <c r="M14" s="56"/>
      <c r="N14" s="56"/>
      <c r="O14" s="56"/>
      <c r="P14" s="56"/>
      <c r="R14" s="3"/>
      <c r="S14" s="3"/>
    </row>
    <row r="15" spans="2:25" ht="35.1" customHeight="1" x14ac:dyDescent="0.25">
      <c r="B15" s="56" t="s">
        <v>20</v>
      </c>
      <c r="C15" s="56"/>
      <c r="D15" s="56"/>
      <c r="E15" s="56"/>
      <c r="F15" s="56"/>
      <c r="G15" s="56"/>
      <c r="H15" s="56"/>
      <c r="I15" s="56"/>
      <c r="J15" s="56"/>
      <c r="K15" s="56"/>
      <c r="L15" s="56"/>
      <c r="M15" s="56"/>
      <c r="N15" s="56"/>
      <c r="O15" s="56"/>
      <c r="P15" s="56"/>
      <c r="R15" s="3"/>
      <c r="S15" s="3"/>
    </row>
    <row r="16" spans="2:25" ht="13.5" customHeight="1" x14ac:dyDescent="0.25">
      <c r="B16" s="56"/>
      <c r="C16" s="56"/>
      <c r="D16" s="56"/>
      <c r="E16" s="56"/>
      <c r="F16" s="56"/>
      <c r="G16" s="56"/>
      <c r="H16" s="56"/>
      <c r="I16" s="56"/>
      <c r="J16" s="56"/>
      <c r="K16" s="56"/>
      <c r="L16" s="56"/>
      <c r="M16" s="56"/>
      <c r="N16" s="56"/>
      <c r="O16" s="56"/>
      <c r="P16" s="56"/>
      <c r="R16" s="3"/>
      <c r="S16" s="3"/>
    </row>
    <row r="17" spans="2:19" ht="14.25" customHeight="1" x14ac:dyDescent="0.25">
      <c r="B17" s="56" t="s">
        <v>21</v>
      </c>
      <c r="C17" s="56"/>
      <c r="D17" s="56"/>
      <c r="E17" s="56"/>
      <c r="F17" s="56"/>
      <c r="G17" s="56"/>
      <c r="H17" s="56"/>
      <c r="I17" s="56"/>
      <c r="J17" s="56"/>
      <c r="K17" s="56"/>
      <c r="L17" s="56"/>
      <c r="M17" s="56"/>
      <c r="N17" s="56"/>
      <c r="O17" s="56"/>
      <c r="P17" s="56"/>
      <c r="R17" s="3"/>
      <c r="S17" s="3"/>
    </row>
    <row r="18" spans="2:19" ht="57" customHeight="1" x14ac:dyDescent="0.25">
      <c r="B18" s="56" t="s">
        <v>22</v>
      </c>
      <c r="C18" s="56"/>
      <c r="D18" s="56"/>
      <c r="E18" s="56"/>
      <c r="F18" s="56"/>
      <c r="G18" s="56"/>
      <c r="H18" s="56"/>
      <c r="I18" s="56"/>
      <c r="J18" s="56"/>
      <c r="K18" s="56"/>
      <c r="L18" s="56"/>
      <c r="M18" s="56"/>
      <c r="N18" s="56"/>
      <c r="O18" s="56"/>
      <c r="P18" s="56"/>
      <c r="R18" s="3"/>
      <c r="S18" s="3"/>
    </row>
    <row r="19" spans="2:19" ht="35.1" customHeight="1" x14ac:dyDescent="0.25">
      <c r="B19" s="56" t="s">
        <v>23</v>
      </c>
      <c r="C19" s="56"/>
      <c r="D19" s="56"/>
      <c r="E19" s="56"/>
      <c r="F19" s="56"/>
      <c r="G19" s="56"/>
      <c r="H19" s="56"/>
      <c r="I19" s="56"/>
      <c r="J19" s="56"/>
      <c r="K19" s="56"/>
      <c r="L19" s="56"/>
      <c r="M19" s="56"/>
      <c r="N19" s="56"/>
      <c r="O19" s="56"/>
      <c r="P19" s="56"/>
    </row>
    <row r="20" spans="2:19" ht="35.1" customHeight="1" x14ac:dyDescent="0.25">
      <c r="B20" s="56"/>
      <c r="C20" s="56"/>
      <c r="D20" s="56"/>
      <c r="E20" s="56"/>
      <c r="F20" s="56"/>
      <c r="G20" s="56"/>
      <c r="H20" s="56"/>
      <c r="I20" s="56"/>
      <c r="J20" s="56"/>
      <c r="K20" s="56"/>
      <c r="L20" s="56"/>
      <c r="M20" s="56"/>
      <c r="N20" s="56"/>
      <c r="O20" s="56"/>
      <c r="P20" s="56"/>
    </row>
    <row r="21" spans="2:19" ht="15.75" customHeight="1" x14ac:dyDescent="0.25">
      <c r="B21" s="59" t="s">
        <v>24</v>
      </c>
      <c r="C21" s="59"/>
      <c r="D21" s="59"/>
      <c r="E21" s="59"/>
      <c r="F21" s="59"/>
      <c r="G21" s="59"/>
      <c r="H21" s="59"/>
      <c r="I21" s="59"/>
      <c r="J21" s="59"/>
      <c r="K21" s="59"/>
      <c r="L21" s="59"/>
      <c r="M21" s="59"/>
      <c r="N21" s="59"/>
      <c r="O21" s="59"/>
      <c r="P21" s="59"/>
    </row>
    <row r="22" spans="2:19" ht="35.1" customHeight="1" x14ac:dyDescent="0.25">
      <c r="B22" s="56" t="s">
        <v>25</v>
      </c>
      <c r="C22" s="56"/>
      <c r="D22" s="56"/>
      <c r="E22" s="56"/>
      <c r="F22" s="56"/>
      <c r="G22" s="56"/>
      <c r="H22" s="56"/>
      <c r="I22" s="56"/>
      <c r="J22" s="56"/>
      <c r="K22" s="56"/>
      <c r="L22" s="56"/>
      <c r="M22" s="56"/>
      <c r="N22" s="56"/>
      <c r="O22" s="56"/>
      <c r="P22" s="56"/>
    </row>
    <row r="23" spans="2:19" ht="35.1" customHeight="1" x14ac:dyDescent="0.25">
      <c r="B23" s="56" t="s">
        <v>26</v>
      </c>
      <c r="C23" s="56"/>
      <c r="D23" s="56"/>
      <c r="E23" s="56"/>
      <c r="F23" s="56"/>
      <c r="G23" s="56"/>
      <c r="H23" s="56"/>
      <c r="I23" s="56"/>
      <c r="J23" s="56"/>
      <c r="K23" s="56"/>
      <c r="L23" s="56"/>
      <c r="M23" s="56"/>
      <c r="N23" s="56"/>
      <c r="O23" s="56"/>
      <c r="P23" s="56"/>
    </row>
    <row r="25" spans="2:19" x14ac:dyDescent="0.25">
      <c r="B25" s="59" t="s">
        <v>27</v>
      </c>
      <c r="C25" s="59"/>
      <c r="D25" s="59"/>
      <c r="E25" s="59"/>
      <c r="F25" s="59"/>
      <c r="G25" s="59"/>
      <c r="H25" s="59"/>
      <c r="I25" s="59"/>
      <c r="J25" s="59"/>
      <c r="K25" s="59"/>
      <c r="L25" s="59"/>
      <c r="M25" s="59"/>
      <c r="N25" s="59"/>
      <c r="O25" s="59"/>
      <c r="P25" s="59"/>
    </row>
    <row r="26" spans="2:19" ht="81" customHeight="1" x14ac:dyDescent="0.25">
      <c r="B26" s="56" t="s">
        <v>28</v>
      </c>
      <c r="C26" s="56"/>
      <c r="D26" s="56"/>
      <c r="E26" s="56"/>
      <c r="F26" s="56"/>
      <c r="G26" s="56"/>
      <c r="H26" s="56"/>
      <c r="I26" s="56"/>
      <c r="J26" s="56"/>
      <c r="K26" s="56"/>
      <c r="L26" s="56"/>
      <c r="M26" s="56"/>
      <c r="N26" s="56"/>
      <c r="O26" s="56"/>
      <c r="P26" s="56"/>
    </row>
    <row r="27" spans="2:19" ht="12" customHeight="1" x14ac:dyDescent="0.25">
      <c r="B27" s="56"/>
      <c r="C27" s="56"/>
      <c r="D27" s="56"/>
      <c r="E27" s="56"/>
      <c r="F27" s="56"/>
      <c r="G27" s="56"/>
      <c r="H27" s="56"/>
      <c r="I27" s="56"/>
      <c r="J27" s="56"/>
      <c r="K27" s="56"/>
      <c r="L27" s="56"/>
      <c r="M27" s="56"/>
      <c r="N27" s="56"/>
      <c r="O27" s="56"/>
      <c r="P27" s="56"/>
    </row>
    <row r="28" spans="2:19" ht="35.1" customHeight="1" x14ac:dyDescent="0.25">
      <c r="B28" s="56" t="s">
        <v>29</v>
      </c>
      <c r="C28" s="56"/>
      <c r="D28" s="56"/>
      <c r="E28" s="56"/>
      <c r="F28" s="56"/>
      <c r="G28" s="56"/>
      <c r="H28" s="56"/>
      <c r="I28" s="56"/>
      <c r="J28" s="56"/>
      <c r="K28" s="56"/>
      <c r="L28" s="56"/>
      <c r="M28" s="56"/>
      <c r="N28" s="56"/>
      <c r="O28" s="56"/>
      <c r="P28" s="56"/>
    </row>
    <row r="29" spans="2:19" ht="35.1" customHeight="1" x14ac:dyDescent="0.25">
      <c r="B29" s="56" t="s">
        <v>30</v>
      </c>
      <c r="C29" s="56"/>
      <c r="D29" s="56"/>
      <c r="E29" s="56"/>
      <c r="F29" s="56"/>
      <c r="G29" s="56"/>
      <c r="H29" s="56"/>
      <c r="I29" s="56"/>
      <c r="J29" s="56"/>
      <c r="K29" s="56"/>
      <c r="L29" s="56"/>
      <c r="M29" s="56"/>
      <c r="N29" s="56"/>
      <c r="O29" s="56"/>
      <c r="P29" s="56"/>
    </row>
    <row r="30" spans="2:19" ht="69" customHeight="1" x14ac:dyDescent="0.25">
      <c r="B30" s="56" t="s">
        <v>31</v>
      </c>
      <c r="C30" s="56"/>
      <c r="D30" s="56"/>
      <c r="E30" s="56"/>
      <c r="F30" s="56"/>
      <c r="G30" s="56"/>
      <c r="H30" s="56"/>
      <c r="I30" s="56"/>
      <c r="J30" s="56"/>
      <c r="K30" s="56"/>
      <c r="L30" s="56"/>
      <c r="M30" s="56"/>
      <c r="N30" s="56"/>
      <c r="O30" s="56"/>
      <c r="P30" s="56"/>
    </row>
    <row r="31" spans="2:19" ht="35.1" customHeight="1" x14ac:dyDescent="0.25">
      <c r="B31" s="56" t="s">
        <v>32</v>
      </c>
      <c r="C31" s="56"/>
      <c r="D31" s="56"/>
      <c r="E31" s="56"/>
      <c r="F31" s="56"/>
      <c r="G31" s="56"/>
      <c r="H31" s="56"/>
      <c r="I31" s="56"/>
      <c r="J31" s="56"/>
      <c r="K31" s="56"/>
      <c r="L31" s="56"/>
      <c r="M31" s="56"/>
      <c r="N31" s="56"/>
      <c r="O31" s="56"/>
      <c r="P31" s="56"/>
    </row>
    <row r="32" spans="2:19" ht="15.75" customHeight="1" x14ac:dyDescent="0.25">
      <c r="B32" s="56"/>
      <c r="C32" s="56"/>
      <c r="D32" s="56"/>
      <c r="E32" s="56"/>
      <c r="F32" s="56"/>
      <c r="G32" s="56"/>
      <c r="H32" s="56"/>
      <c r="I32" s="56"/>
      <c r="J32" s="56"/>
      <c r="K32" s="56"/>
      <c r="L32" s="56"/>
      <c r="M32" s="56"/>
      <c r="N32" s="56"/>
      <c r="O32" s="56"/>
      <c r="P32" s="56"/>
    </row>
    <row r="33" spans="2:16" ht="35.1" customHeight="1" x14ac:dyDescent="0.25">
      <c r="B33" s="56" t="s">
        <v>33</v>
      </c>
      <c r="C33" s="56"/>
      <c r="D33" s="56"/>
      <c r="E33" s="56"/>
      <c r="F33" s="56"/>
      <c r="G33" s="56"/>
      <c r="H33" s="56"/>
      <c r="I33" s="56"/>
      <c r="J33" s="56"/>
      <c r="K33" s="56"/>
      <c r="L33" s="56"/>
      <c r="M33" s="56"/>
      <c r="N33" s="56"/>
      <c r="O33" s="56"/>
      <c r="P33" s="56"/>
    </row>
    <row r="34" spans="2:16" ht="9" customHeight="1" x14ac:dyDescent="0.25">
      <c r="B34" s="56"/>
      <c r="C34" s="56"/>
      <c r="D34" s="56"/>
      <c r="E34" s="56"/>
      <c r="F34" s="56"/>
      <c r="G34" s="56"/>
      <c r="H34" s="56"/>
      <c r="I34" s="56"/>
      <c r="J34" s="56"/>
      <c r="K34" s="56"/>
      <c r="L34" s="56"/>
      <c r="M34" s="56"/>
      <c r="N34" s="56"/>
      <c r="O34" s="56"/>
      <c r="P34" s="56"/>
    </row>
    <row r="35" spans="2:16" ht="65.25" customHeight="1" x14ac:dyDescent="0.25">
      <c r="B35" s="56" t="s">
        <v>34</v>
      </c>
      <c r="C35" s="56"/>
      <c r="D35" s="56"/>
      <c r="E35" s="56"/>
      <c r="F35" s="56"/>
      <c r="G35" s="56"/>
      <c r="H35" s="56"/>
      <c r="I35" s="56"/>
      <c r="J35" s="56"/>
      <c r="K35" s="56"/>
      <c r="L35" s="56"/>
      <c r="M35" s="56"/>
      <c r="N35" s="56"/>
      <c r="O35" s="56"/>
      <c r="P35" s="56"/>
    </row>
    <row r="36" spans="2:16" ht="18.75" customHeight="1" x14ac:dyDescent="0.25">
      <c r="B36" s="56" t="s">
        <v>35</v>
      </c>
      <c r="C36" s="56"/>
      <c r="D36" s="56"/>
      <c r="E36" s="56"/>
      <c r="F36" s="56"/>
      <c r="G36" s="56"/>
      <c r="H36" s="56"/>
      <c r="I36" s="56"/>
      <c r="J36" s="56"/>
      <c r="K36" s="56"/>
      <c r="L36" s="56"/>
      <c r="M36" s="56"/>
      <c r="N36" s="56"/>
      <c r="O36" s="56"/>
      <c r="P36" s="56"/>
    </row>
    <row r="37" spans="2:16" ht="20.25" customHeight="1" x14ac:dyDescent="0.25">
      <c r="B37" s="56" t="s">
        <v>36</v>
      </c>
      <c r="C37" s="56"/>
      <c r="D37" s="56"/>
      <c r="E37" s="56"/>
      <c r="F37" s="56"/>
      <c r="G37" s="56"/>
      <c r="H37" s="56"/>
      <c r="I37" s="56"/>
      <c r="J37" s="56"/>
      <c r="K37" s="56"/>
      <c r="L37" s="56"/>
      <c r="M37" s="56"/>
      <c r="N37" s="56"/>
      <c r="O37" s="56"/>
      <c r="P37" s="56"/>
    </row>
    <row r="38" spans="2:16" ht="35.1" customHeight="1" x14ac:dyDescent="0.25">
      <c r="B38" s="56" t="s">
        <v>37</v>
      </c>
      <c r="C38" s="56"/>
      <c r="D38" s="56"/>
      <c r="E38" s="56"/>
      <c r="F38" s="56"/>
      <c r="G38" s="56"/>
      <c r="H38" s="56"/>
      <c r="I38" s="56"/>
      <c r="J38" s="56"/>
      <c r="K38" s="56"/>
      <c r="L38" s="56"/>
      <c r="M38" s="56"/>
      <c r="N38" s="56"/>
      <c r="O38" s="56"/>
      <c r="P38" s="56"/>
    </row>
    <row r="39" spans="2:16" ht="35.1" customHeight="1" x14ac:dyDescent="0.25">
      <c r="B39" s="56" t="s">
        <v>38</v>
      </c>
      <c r="C39" s="56"/>
      <c r="D39" s="56"/>
      <c r="E39" s="56"/>
      <c r="F39" s="56"/>
      <c r="G39" s="56"/>
      <c r="H39" s="56"/>
      <c r="I39" s="56"/>
      <c r="J39" s="56"/>
      <c r="K39" s="56"/>
      <c r="L39" s="56"/>
      <c r="M39" s="56"/>
      <c r="N39" s="56"/>
      <c r="O39" s="56"/>
      <c r="P39" s="56"/>
    </row>
    <row r="40" spans="2:16" ht="9" customHeight="1" x14ac:dyDescent="0.25">
      <c r="B40" s="56"/>
      <c r="C40" s="56"/>
      <c r="D40" s="56"/>
      <c r="E40" s="56"/>
      <c r="F40" s="56"/>
      <c r="G40" s="56"/>
      <c r="H40" s="56"/>
      <c r="I40" s="56"/>
      <c r="J40" s="56"/>
      <c r="K40" s="56"/>
      <c r="L40" s="56"/>
      <c r="M40" s="56"/>
      <c r="N40" s="56"/>
      <c r="O40" s="56"/>
      <c r="P40" s="56"/>
    </row>
    <row r="41" spans="2:16" ht="55.5" customHeight="1" x14ac:dyDescent="0.25">
      <c r="B41" s="56" t="s">
        <v>39</v>
      </c>
      <c r="C41" s="56"/>
      <c r="D41" s="56"/>
      <c r="E41" s="56"/>
      <c r="F41" s="56"/>
      <c r="G41" s="56"/>
      <c r="H41" s="56"/>
      <c r="I41" s="56"/>
      <c r="J41" s="56"/>
      <c r="K41" s="56"/>
      <c r="L41" s="56"/>
      <c r="M41" s="56"/>
      <c r="N41" s="56"/>
      <c r="O41" s="56"/>
      <c r="P41" s="56"/>
    </row>
    <row r="42" spans="2:16" ht="23.25" customHeight="1" x14ac:dyDescent="0.25">
      <c r="B42" s="56" t="s">
        <v>40</v>
      </c>
      <c r="C42" s="56"/>
      <c r="D42" s="56"/>
      <c r="E42" s="56"/>
      <c r="F42" s="56"/>
      <c r="G42" s="56"/>
      <c r="H42" s="56"/>
      <c r="I42" s="56"/>
      <c r="J42" s="56"/>
      <c r="K42" s="56"/>
      <c r="L42" s="56"/>
      <c r="M42" s="56"/>
      <c r="N42" s="56"/>
      <c r="O42" s="56"/>
      <c r="P42" s="56"/>
    </row>
    <row r="43" spans="2:16" ht="21.75" customHeight="1" x14ac:dyDescent="0.25">
      <c r="B43" s="56" t="s">
        <v>41</v>
      </c>
      <c r="C43" s="56"/>
      <c r="D43" s="56"/>
      <c r="E43" s="56"/>
      <c r="F43" s="56"/>
      <c r="G43" s="56"/>
      <c r="H43" s="56"/>
      <c r="I43" s="56"/>
      <c r="J43" s="56"/>
      <c r="K43" s="56"/>
      <c r="L43" s="56"/>
      <c r="M43" s="56"/>
      <c r="N43" s="56"/>
      <c r="O43" s="56"/>
      <c r="P43" s="56"/>
    </row>
    <row r="44" spans="2:16" ht="13.5" customHeight="1" x14ac:dyDescent="0.25">
      <c r="B44" s="56"/>
      <c r="C44" s="56"/>
      <c r="D44" s="56"/>
      <c r="E44" s="56"/>
      <c r="F44" s="56"/>
      <c r="G44" s="56"/>
      <c r="H44" s="56"/>
      <c r="I44" s="56"/>
      <c r="J44" s="56"/>
      <c r="K44" s="56"/>
      <c r="L44" s="56"/>
      <c r="M44" s="56"/>
      <c r="N44" s="56"/>
      <c r="O44" s="56"/>
      <c r="P44" s="56"/>
    </row>
    <row r="45" spans="2:16" ht="42" customHeight="1" x14ac:dyDescent="0.25">
      <c r="B45" s="56" t="s">
        <v>42</v>
      </c>
      <c r="C45" s="56"/>
      <c r="D45" s="56"/>
      <c r="E45" s="56"/>
      <c r="F45" s="56"/>
      <c r="G45" s="56"/>
      <c r="H45" s="56"/>
      <c r="I45" s="56"/>
      <c r="J45" s="56"/>
      <c r="K45" s="56"/>
      <c r="L45" s="56"/>
      <c r="M45" s="56"/>
      <c r="N45" s="56"/>
      <c r="O45" s="56"/>
      <c r="P45" s="56"/>
    </row>
    <row r="46" spans="2:16" ht="7.5" customHeight="1" x14ac:dyDescent="0.25">
      <c r="B46" s="56"/>
      <c r="C46" s="56"/>
      <c r="D46" s="56"/>
      <c r="E46" s="56"/>
      <c r="F46" s="56"/>
      <c r="G46" s="56"/>
      <c r="H46" s="56"/>
      <c r="I46" s="56"/>
      <c r="J46" s="56"/>
      <c r="K46" s="56"/>
      <c r="L46" s="56"/>
      <c r="M46" s="56"/>
      <c r="N46" s="56"/>
      <c r="O46" s="56"/>
      <c r="P46" s="56"/>
    </row>
    <row r="47" spans="2:16" ht="50.25" customHeight="1" x14ac:dyDescent="0.25">
      <c r="B47" s="56" t="s">
        <v>43</v>
      </c>
      <c r="C47" s="56"/>
      <c r="D47" s="56"/>
      <c r="E47" s="56"/>
      <c r="F47" s="56"/>
      <c r="G47" s="56"/>
      <c r="H47" s="56"/>
      <c r="I47" s="56"/>
      <c r="J47" s="56"/>
      <c r="K47" s="56"/>
      <c r="L47" s="56"/>
      <c r="M47" s="56"/>
      <c r="N47" s="56"/>
      <c r="O47" s="56"/>
      <c r="P47" s="56"/>
    </row>
  </sheetData>
  <mergeCells count="42">
    <mergeCell ref="B47:P47"/>
    <mergeCell ref="B36:P36"/>
    <mergeCell ref="B37:P37"/>
    <mergeCell ref="B38:P38"/>
    <mergeCell ref="B39:P39"/>
    <mergeCell ref="B40:P40"/>
    <mergeCell ref="B41:P41"/>
    <mergeCell ref="B42:P42"/>
    <mergeCell ref="B43:P43"/>
    <mergeCell ref="B44:P44"/>
    <mergeCell ref="B45:P45"/>
    <mergeCell ref="B46:P46"/>
    <mergeCell ref="B35:P35"/>
    <mergeCell ref="B23:P23"/>
    <mergeCell ref="B25:P25"/>
    <mergeCell ref="B26:P26"/>
    <mergeCell ref="B27:P27"/>
    <mergeCell ref="B28:P28"/>
    <mergeCell ref="B29:P29"/>
    <mergeCell ref="B30:P30"/>
    <mergeCell ref="B31:P31"/>
    <mergeCell ref="B32:P32"/>
    <mergeCell ref="B33:P33"/>
    <mergeCell ref="B34:P34"/>
    <mergeCell ref="B22:P22"/>
    <mergeCell ref="B11:P11"/>
    <mergeCell ref="B12:P12"/>
    <mergeCell ref="B13:P13"/>
    <mergeCell ref="B14:P14"/>
    <mergeCell ref="B15:P15"/>
    <mergeCell ref="B16:P16"/>
    <mergeCell ref="B17:P17"/>
    <mergeCell ref="B18:P18"/>
    <mergeCell ref="B19:P19"/>
    <mergeCell ref="B20:P20"/>
    <mergeCell ref="B21:P21"/>
    <mergeCell ref="B10:P10"/>
    <mergeCell ref="B5:P5"/>
    <mergeCell ref="B6:P6"/>
    <mergeCell ref="B7:P7"/>
    <mergeCell ref="B8:P8"/>
    <mergeCell ref="B9:P9"/>
  </mergeCells>
  <pageMargins left="0" right="0" top="0" bottom="0" header="0" footer="0"/>
  <pageSetup paperSize="9" scale="9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P65"/>
  <sheetViews>
    <sheetView workbookViewId="0">
      <selection activeCell="H50" sqref="H50"/>
    </sheetView>
  </sheetViews>
  <sheetFormatPr baseColWidth="10" defaultColWidth="6.7109375" defaultRowHeight="15" x14ac:dyDescent="0.25"/>
  <cols>
    <col min="1" max="1" width="3.7109375" customWidth="1"/>
    <col min="3" max="3" width="52.7109375" customWidth="1"/>
    <col min="4" max="4" width="18.140625" customWidth="1"/>
    <col min="5" max="5" width="15.140625" bestFit="1" customWidth="1"/>
  </cols>
  <sheetData>
    <row r="4" spans="2:16" ht="15.75" x14ac:dyDescent="0.25">
      <c r="B4" s="60" t="s">
        <v>44</v>
      </c>
      <c r="C4" s="60"/>
      <c r="D4" s="60"/>
      <c r="E4" s="60"/>
      <c r="F4" s="60"/>
      <c r="G4" s="60"/>
      <c r="H4" s="60"/>
      <c r="I4" s="60"/>
      <c r="J4" s="60"/>
      <c r="K4" s="60"/>
      <c r="L4" s="60"/>
      <c r="M4" s="60"/>
      <c r="N4" s="60"/>
      <c r="O4" s="60"/>
      <c r="P4" s="60"/>
    </row>
    <row r="5" spans="2:16" ht="15.75" x14ac:dyDescent="0.25">
      <c r="B5" s="61" t="s">
        <v>45</v>
      </c>
      <c r="C5" s="61"/>
      <c r="D5" s="61"/>
      <c r="E5" s="61"/>
      <c r="F5" s="61"/>
      <c r="G5" s="61"/>
      <c r="H5" s="61"/>
      <c r="I5" s="61"/>
      <c r="J5" s="61"/>
      <c r="K5" s="61"/>
      <c r="L5" s="61"/>
      <c r="M5" s="61"/>
      <c r="N5" s="61"/>
      <c r="O5" s="61"/>
      <c r="P5" s="61"/>
    </row>
    <row r="6" spans="2:16" ht="15.75" thickBot="1" x14ac:dyDescent="0.3"/>
    <row r="7" spans="2:16" ht="15.75" thickBot="1" x14ac:dyDescent="0.3">
      <c r="B7" s="12" t="s">
        <v>46</v>
      </c>
      <c r="C7" s="62" t="s">
        <v>48</v>
      </c>
      <c r="D7" s="64" t="s">
        <v>49</v>
      </c>
      <c r="E7" s="65"/>
    </row>
    <row r="8" spans="2:16" ht="30.75" thickBot="1" x14ac:dyDescent="0.3">
      <c r="B8" s="13" t="s">
        <v>47</v>
      </c>
      <c r="C8" s="63"/>
      <c r="D8" s="14" t="s">
        <v>50</v>
      </c>
      <c r="E8" s="14" t="s">
        <v>51</v>
      </c>
    </row>
    <row r="9" spans="2:16" ht="15" customHeight="1" x14ac:dyDescent="0.25">
      <c r="B9" s="15">
        <v>101</v>
      </c>
      <c r="C9" s="17" t="s">
        <v>52</v>
      </c>
      <c r="D9" s="19"/>
      <c r="E9" s="19">
        <v>200000000</v>
      </c>
    </row>
    <row r="10" spans="2:16" ht="15" customHeight="1" x14ac:dyDescent="0.25">
      <c r="B10" s="15">
        <v>103</v>
      </c>
      <c r="C10" s="17" t="s">
        <v>53</v>
      </c>
      <c r="D10" s="19"/>
      <c r="E10" s="19">
        <v>8000000</v>
      </c>
    </row>
    <row r="11" spans="2:16" ht="15" customHeight="1" x14ac:dyDescent="0.25">
      <c r="B11" s="15">
        <v>106</v>
      </c>
      <c r="C11" s="17" t="s">
        <v>54</v>
      </c>
      <c r="D11" s="19"/>
      <c r="E11" s="19">
        <v>12000000</v>
      </c>
    </row>
    <row r="12" spans="2:16" ht="15" customHeight="1" x14ac:dyDescent="0.25">
      <c r="B12" s="15">
        <v>110</v>
      </c>
      <c r="C12" s="17" t="s">
        <v>55</v>
      </c>
      <c r="D12" s="19">
        <v>8100000</v>
      </c>
      <c r="E12" s="19"/>
    </row>
    <row r="13" spans="2:16" ht="15" customHeight="1" x14ac:dyDescent="0.25">
      <c r="B13" s="15">
        <v>133</v>
      </c>
      <c r="C13" s="17" t="s">
        <v>56</v>
      </c>
      <c r="D13" s="19">
        <v>5282000</v>
      </c>
      <c r="E13" s="19"/>
    </row>
    <row r="14" spans="2:16" ht="15" customHeight="1" x14ac:dyDescent="0.25">
      <c r="B14" s="15">
        <v>153</v>
      </c>
      <c r="C14" s="17" t="s">
        <v>57</v>
      </c>
      <c r="D14" s="20"/>
      <c r="E14" s="19">
        <v>15000000</v>
      </c>
    </row>
    <row r="15" spans="2:16" ht="15" customHeight="1" x14ac:dyDescent="0.25">
      <c r="B15" s="15">
        <v>158</v>
      </c>
      <c r="C15" s="17" t="s">
        <v>58</v>
      </c>
      <c r="D15" s="20"/>
      <c r="E15" s="19">
        <v>2800000</v>
      </c>
    </row>
    <row r="16" spans="2:16" ht="15" customHeight="1" x14ac:dyDescent="0.25">
      <c r="B16" s="15">
        <v>164</v>
      </c>
      <c r="C16" s="17" t="s">
        <v>59</v>
      </c>
      <c r="D16" s="20"/>
      <c r="E16" s="19">
        <v>12000000</v>
      </c>
    </row>
    <row r="17" spans="2:5" ht="15" customHeight="1" x14ac:dyDescent="0.25">
      <c r="B17" s="15">
        <v>213</v>
      </c>
      <c r="C17" s="17" t="s">
        <v>60</v>
      </c>
      <c r="D17" s="19">
        <v>40000000</v>
      </c>
      <c r="E17" s="19"/>
    </row>
    <row r="18" spans="2:5" ht="15" customHeight="1" x14ac:dyDescent="0.25">
      <c r="B18" s="15">
        <v>215</v>
      </c>
      <c r="C18" s="17" t="s">
        <v>61</v>
      </c>
      <c r="D18" s="19">
        <v>36000000</v>
      </c>
      <c r="E18" s="19"/>
    </row>
    <row r="19" spans="2:5" ht="15" customHeight="1" x14ac:dyDescent="0.25">
      <c r="B19" s="15">
        <v>218</v>
      </c>
      <c r="C19" s="17" t="s">
        <v>62</v>
      </c>
      <c r="D19" s="19">
        <v>6000000</v>
      </c>
      <c r="E19" s="19"/>
    </row>
    <row r="20" spans="2:5" ht="15" customHeight="1" x14ac:dyDescent="0.25">
      <c r="B20" s="15">
        <v>2181</v>
      </c>
      <c r="C20" s="17" t="s">
        <v>63</v>
      </c>
      <c r="D20" s="19">
        <v>2600000</v>
      </c>
      <c r="E20" s="19"/>
    </row>
    <row r="21" spans="2:5" ht="15" customHeight="1" x14ac:dyDescent="0.25">
      <c r="B21" s="15">
        <v>2182</v>
      </c>
      <c r="C21" s="17" t="s">
        <v>63</v>
      </c>
      <c r="D21" s="19">
        <v>1500000</v>
      </c>
      <c r="E21" s="19" t="s">
        <v>105</v>
      </c>
    </row>
    <row r="22" spans="2:5" ht="15" customHeight="1" x14ac:dyDescent="0.25">
      <c r="B22" s="15">
        <v>261</v>
      </c>
      <c r="C22" s="17" t="s">
        <v>64</v>
      </c>
      <c r="D22" s="19">
        <v>18000000</v>
      </c>
      <c r="E22" s="20"/>
    </row>
    <row r="23" spans="2:5" ht="15" customHeight="1" x14ac:dyDescent="0.25">
      <c r="B23" s="15">
        <v>2813</v>
      </c>
      <c r="C23" s="17" t="s">
        <v>65</v>
      </c>
      <c r="D23" s="19"/>
      <c r="E23" s="19">
        <v>16000000</v>
      </c>
    </row>
    <row r="24" spans="2:5" ht="15" customHeight="1" x14ac:dyDescent="0.25">
      <c r="B24" s="15">
        <v>2815</v>
      </c>
      <c r="C24" s="17" t="s">
        <v>66</v>
      </c>
      <c r="D24" s="19"/>
      <c r="E24" s="19">
        <v>3600000</v>
      </c>
    </row>
    <row r="25" spans="2:5" ht="15" customHeight="1" x14ac:dyDescent="0.25">
      <c r="B25" s="15">
        <v>2818</v>
      </c>
      <c r="C25" s="17" t="s">
        <v>67</v>
      </c>
      <c r="D25" s="19"/>
      <c r="E25" s="19">
        <v>3600000</v>
      </c>
    </row>
    <row r="26" spans="2:5" ht="15" customHeight="1" x14ac:dyDescent="0.25">
      <c r="B26" s="15">
        <v>28181</v>
      </c>
      <c r="C26" s="17" t="s">
        <v>68</v>
      </c>
      <c r="D26" s="19"/>
      <c r="E26" s="19">
        <v>1560000</v>
      </c>
    </row>
    <row r="27" spans="2:5" ht="15" customHeight="1" x14ac:dyDescent="0.25">
      <c r="B27" s="15">
        <v>28182</v>
      </c>
      <c r="C27" s="17" t="s">
        <v>68</v>
      </c>
      <c r="D27" s="19"/>
      <c r="E27" s="19">
        <v>900000</v>
      </c>
    </row>
    <row r="28" spans="2:5" ht="15" customHeight="1" x14ac:dyDescent="0.25">
      <c r="B28" s="15">
        <v>310</v>
      </c>
      <c r="C28" s="17" t="s">
        <v>69</v>
      </c>
      <c r="D28" s="19">
        <v>53500000</v>
      </c>
      <c r="E28" s="19"/>
    </row>
    <row r="29" spans="2:5" ht="15" customHeight="1" x14ac:dyDescent="0.25">
      <c r="B29" s="15">
        <v>351</v>
      </c>
      <c r="C29" s="17" t="s">
        <v>70</v>
      </c>
      <c r="D29" s="19">
        <v>11345000</v>
      </c>
      <c r="E29" s="19"/>
    </row>
    <row r="30" spans="2:5" ht="15" customHeight="1" x14ac:dyDescent="0.25">
      <c r="B30" s="15">
        <v>355</v>
      </c>
      <c r="C30" s="17" t="s">
        <v>71</v>
      </c>
      <c r="D30" s="19">
        <v>63245000</v>
      </c>
      <c r="E30" s="19"/>
    </row>
    <row r="31" spans="2:5" ht="15" customHeight="1" x14ac:dyDescent="0.25">
      <c r="B31" s="15">
        <v>401</v>
      </c>
      <c r="C31" s="17" t="s">
        <v>72</v>
      </c>
      <c r="D31" s="19"/>
      <c r="E31" s="19">
        <v>49224000</v>
      </c>
    </row>
    <row r="32" spans="2:5" ht="15" customHeight="1" x14ac:dyDescent="0.25">
      <c r="B32" s="15">
        <v>411</v>
      </c>
      <c r="C32" s="17" t="s">
        <v>73</v>
      </c>
      <c r="D32" s="19">
        <v>97326400</v>
      </c>
      <c r="E32" s="19"/>
    </row>
    <row r="33" spans="2:5" ht="15" customHeight="1" x14ac:dyDescent="0.25">
      <c r="B33" s="15">
        <v>416</v>
      </c>
      <c r="C33" s="17" t="s">
        <v>74</v>
      </c>
      <c r="D33" s="19">
        <v>2340000</v>
      </c>
      <c r="E33" s="19"/>
    </row>
    <row r="34" spans="2:5" ht="15" customHeight="1" x14ac:dyDescent="0.25">
      <c r="B34" s="15">
        <v>431</v>
      </c>
      <c r="C34" s="17" t="s">
        <v>75</v>
      </c>
      <c r="D34" s="19"/>
      <c r="E34" s="19">
        <v>600000</v>
      </c>
    </row>
    <row r="35" spans="2:5" ht="15" customHeight="1" x14ac:dyDescent="0.25">
      <c r="B35" s="15">
        <v>444</v>
      </c>
      <c r="C35" s="17" t="s">
        <v>76</v>
      </c>
      <c r="D35" s="19">
        <v>780000</v>
      </c>
      <c r="E35" s="19"/>
    </row>
    <row r="36" spans="2:5" ht="15" customHeight="1" x14ac:dyDescent="0.25">
      <c r="B36" s="15">
        <v>445</v>
      </c>
      <c r="C36" s="17" t="s">
        <v>77</v>
      </c>
      <c r="D36" s="19"/>
      <c r="E36" s="19">
        <v>580000</v>
      </c>
    </row>
    <row r="37" spans="2:5" ht="15" customHeight="1" x14ac:dyDescent="0.25">
      <c r="B37" s="15">
        <v>467</v>
      </c>
      <c r="C37" s="17" t="s">
        <v>78</v>
      </c>
      <c r="D37" s="19"/>
      <c r="E37" s="19">
        <v>540000</v>
      </c>
    </row>
    <row r="38" spans="2:5" ht="15" customHeight="1" x14ac:dyDescent="0.25">
      <c r="B38" s="15">
        <v>486</v>
      </c>
      <c r="C38" s="17" t="s">
        <v>79</v>
      </c>
      <c r="D38" s="19">
        <v>1350000</v>
      </c>
      <c r="E38" s="19"/>
    </row>
    <row r="39" spans="2:5" ht="15" customHeight="1" x14ac:dyDescent="0.25">
      <c r="B39" s="15">
        <v>487</v>
      </c>
      <c r="C39" s="17" t="s">
        <v>80</v>
      </c>
      <c r="D39" s="19"/>
      <c r="E39" s="19">
        <v>525000</v>
      </c>
    </row>
    <row r="40" spans="2:5" ht="15" customHeight="1" x14ac:dyDescent="0.25">
      <c r="B40" s="15">
        <v>491</v>
      </c>
      <c r="C40" s="17" t="s">
        <v>81</v>
      </c>
      <c r="D40" s="19"/>
      <c r="E40" s="19">
        <v>2000000</v>
      </c>
    </row>
    <row r="41" spans="2:5" ht="15" customHeight="1" x14ac:dyDescent="0.25">
      <c r="B41" s="15">
        <v>512</v>
      </c>
      <c r="C41" s="17" t="s">
        <v>82</v>
      </c>
      <c r="D41" s="19">
        <v>10087000</v>
      </c>
      <c r="E41" s="19"/>
    </row>
    <row r="42" spans="2:5" ht="15" customHeight="1" x14ac:dyDescent="0.25">
      <c r="B42" s="15">
        <v>601</v>
      </c>
      <c r="C42" s="17" t="s">
        <v>83</v>
      </c>
      <c r="D42" s="19">
        <v>144562000</v>
      </c>
      <c r="E42" s="19"/>
    </row>
    <row r="43" spans="2:5" ht="15" customHeight="1" x14ac:dyDescent="0.25">
      <c r="B43" s="15">
        <v>607</v>
      </c>
      <c r="C43" s="17" t="s">
        <v>84</v>
      </c>
      <c r="D43" s="19">
        <v>2726000</v>
      </c>
      <c r="E43" s="19"/>
    </row>
    <row r="44" spans="2:5" ht="15" customHeight="1" x14ac:dyDescent="0.25">
      <c r="B44" s="15">
        <v>6091</v>
      </c>
      <c r="C44" s="17" t="s">
        <v>85</v>
      </c>
      <c r="D44" s="19"/>
      <c r="E44" s="19">
        <v>400000</v>
      </c>
    </row>
    <row r="45" spans="2:5" ht="15" customHeight="1" x14ac:dyDescent="0.25">
      <c r="B45" s="15">
        <v>615</v>
      </c>
      <c r="C45" s="17" t="s">
        <v>86</v>
      </c>
      <c r="D45" s="19">
        <v>1200000</v>
      </c>
      <c r="E45" s="19"/>
    </row>
    <row r="46" spans="2:5" ht="15" customHeight="1" x14ac:dyDescent="0.25">
      <c r="B46" s="15">
        <v>616</v>
      </c>
      <c r="C46" s="17" t="s">
        <v>87</v>
      </c>
      <c r="D46" s="19">
        <v>4200000</v>
      </c>
      <c r="E46" s="19"/>
    </row>
    <row r="47" spans="2:5" ht="15" customHeight="1" x14ac:dyDescent="0.25">
      <c r="B47" s="15">
        <v>620</v>
      </c>
      <c r="C47" s="17" t="s">
        <v>88</v>
      </c>
      <c r="D47" s="19">
        <v>6800000</v>
      </c>
      <c r="E47" s="19"/>
    </row>
    <row r="48" spans="2:5" ht="15" customHeight="1" x14ac:dyDescent="0.25">
      <c r="B48" s="15">
        <v>622</v>
      </c>
      <c r="C48" s="17" t="s">
        <v>89</v>
      </c>
      <c r="D48" s="19">
        <v>11200000</v>
      </c>
      <c r="E48" s="19"/>
    </row>
    <row r="49" spans="2:5" ht="15" customHeight="1" x14ac:dyDescent="0.25">
      <c r="B49" s="15">
        <v>631</v>
      </c>
      <c r="C49" s="17" t="s">
        <v>90</v>
      </c>
      <c r="D49" s="19">
        <v>88360000</v>
      </c>
      <c r="E49" s="19"/>
    </row>
    <row r="50" spans="2:5" ht="15" customHeight="1" x14ac:dyDescent="0.25">
      <c r="B50" s="15">
        <v>638</v>
      </c>
      <c r="C50" s="17" t="s">
        <v>91</v>
      </c>
      <c r="D50" s="19">
        <v>2450000</v>
      </c>
      <c r="E50" s="19"/>
    </row>
    <row r="51" spans="2:5" ht="15" customHeight="1" x14ac:dyDescent="0.25">
      <c r="B51" s="15">
        <v>642</v>
      </c>
      <c r="C51" s="17" t="s">
        <v>92</v>
      </c>
      <c r="D51" s="19">
        <v>5890000</v>
      </c>
      <c r="E51" s="19"/>
    </row>
    <row r="52" spans="2:5" ht="15" customHeight="1" x14ac:dyDescent="0.25">
      <c r="B52" s="15">
        <v>656</v>
      </c>
      <c r="C52" s="17" t="s">
        <v>93</v>
      </c>
      <c r="D52" s="19">
        <v>60000</v>
      </c>
      <c r="E52" s="19"/>
    </row>
    <row r="53" spans="2:5" ht="15" customHeight="1" x14ac:dyDescent="0.25">
      <c r="B53" s="15">
        <v>657</v>
      </c>
      <c r="C53" s="17" t="s">
        <v>94</v>
      </c>
      <c r="D53" s="19">
        <v>12000</v>
      </c>
      <c r="E53" s="19"/>
    </row>
    <row r="54" spans="2:5" ht="15" customHeight="1" x14ac:dyDescent="0.25">
      <c r="B54" s="15">
        <v>666</v>
      </c>
      <c r="C54" s="17" t="s">
        <v>95</v>
      </c>
      <c r="D54" s="19">
        <v>653600</v>
      </c>
      <c r="E54" s="19"/>
    </row>
    <row r="55" spans="2:5" ht="15" customHeight="1" x14ac:dyDescent="0.25">
      <c r="B55" s="15">
        <v>68113</v>
      </c>
      <c r="C55" s="17" t="s">
        <v>96</v>
      </c>
      <c r="D55" s="19">
        <v>0</v>
      </c>
      <c r="E55" s="19"/>
    </row>
    <row r="56" spans="2:5" ht="15" customHeight="1" x14ac:dyDescent="0.25">
      <c r="B56" s="15">
        <v>68115</v>
      </c>
      <c r="C56" s="17" t="s">
        <v>97</v>
      </c>
      <c r="D56" s="19">
        <v>3600000</v>
      </c>
      <c r="E56" s="19"/>
    </row>
    <row r="57" spans="2:5" ht="15" customHeight="1" x14ac:dyDescent="0.25">
      <c r="B57" s="15">
        <v>68118</v>
      </c>
      <c r="C57" s="17" t="s">
        <v>98</v>
      </c>
      <c r="D57" s="19">
        <v>1200000</v>
      </c>
      <c r="E57" s="19"/>
    </row>
    <row r="58" spans="2:5" ht="15" customHeight="1" x14ac:dyDescent="0.25">
      <c r="B58" s="15">
        <v>681181</v>
      </c>
      <c r="C58" s="17" t="s">
        <v>99</v>
      </c>
      <c r="D58" s="19">
        <v>520000</v>
      </c>
      <c r="E58" s="19"/>
    </row>
    <row r="59" spans="2:5" ht="15" customHeight="1" x14ac:dyDescent="0.25">
      <c r="B59" s="15">
        <v>681182</v>
      </c>
      <c r="C59" s="17" t="s">
        <v>98</v>
      </c>
      <c r="D59" s="19">
        <v>300000</v>
      </c>
      <c r="E59" s="19"/>
    </row>
    <row r="60" spans="2:5" ht="15" customHeight="1" x14ac:dyDescent="0.25">
      <c r="B60" s="15">
        <v>701</v>
      </c>
      <c r="C60" s="17" t="s">
        <v>100</v>
      </c>
      <c r="D60" s="19"/>
      <c r="E60" s="19">
        <v>294500000</v>
      </c>
    </row>
    <row r="61" spans="2:5" ht="15" customHeight="1" x14ac:dyDescent="0.25">
      <c r="B61" s="15">
        <v>723</v>
      </c>
      <c r="C61" s="17" t="s">
        <v>101</v>
      </c>
      <c r="D61" s="19">
        <v>1200000</v>
      </c>
      <c r="E61" s="19"/>
    </row>
    <row r="62" spans="2:5" ht="15" customHeight="1" x14ac:dyDescent="0.25">
      <c r="B62" s="15">
        <v>724</v>
      </c>
      <c r="C62" s="17" t="s">
        <v>102</v>
      </c>
      <c r="D62" s="19">
        <v>1300000</v>
      </c>
      <c r="E62" s="19"/>
    </row>
    <row r="63" spans="2:5" ht="15" customHeight="1" x14ac:dyDescent="0.25">
      <c r="B63" s="15">
        <v>748</v>
      </c>
      <c r="C63" s="17" t="s">
        <v>103</v>
      </c>
      <c r="D63" s="19"/>
      <c r="E63" s="19">
        <v>9000000</v>
      </c>
    </row>
    <row r="64" spans="2:5" ht="15" customHeight="1" thickBot="1" x14ac:dyDescent="0.3">
      <c r="B64" s="16">
        <v>766</v>
      </c>
      <c r="C64" s="18" t="s">
        <v>104</v>
      </c>
      <c r="D64" s="21"/>
      <c r="E64" s="22">
        <v>860000</v>
      </c>
    </row>
    <row r="65" spans="2:5" ht="15" customHeight="1" thickBot="1" x14ac:dyDescent="0.3">
      <c r="B65" s="16"/>
      <c r="C65" s="18" t="s">
        <v>106</v>
      </c>
      <c r="D65" s="23">
        <f>+SUM(D9:D64)</f>
        <v>633689000</v>
      </c>
      <c r="E65" s="23">
        <f>+SUM(E9:E64)</f>
        <v>633689000</v>
      </c>
    </row>
  </sheetData>
  <mergeCells count="4">
    <mergeCell ref="B4:P4"/>
    <mergeCell ref="B5:P5"/>
    <mergeCell ref="C7:C8"/>
    <mergeCell ref="D7:E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5:L119"/>
  <sheetViews>
    <sheetView tabSelected="1" topLeftCell="A58" workbookViewId="0">
      <selection activeCell="O128" sqref="O128"/>
    </sheetView>
  </sheetViews>
  <sheetFormatPr baseColWidth="10" defaultColWidth="8" defaultRowHeight="15" x14ac:dyDescent="0.25"/>
  <cols>
    <col min="1" max="1" width="1" customWidth="1"/>
    <col min="2" max="2" width="8" style="3"/>
    <col min="9" max="9" width="10.28515625" customWidth="1"/>
    <col min="10" max="10" width="13" customWidth="1"/>
    <col min="11" max="11" width="11.85546875" customWidth="1"/>
    <col min="12" max="12" width="13" customWidth="1"/>
  </cols>
  <sheetData>
    <row r="5" spans="2:12" x14ac:dyDescent="0.25">
      <c r="D5" s="1"/>
    </row>
    <row r="6" spans="2:12" ht="15.75" x14ac:dyDescent="0.25">
      <c r="D6" s="9" t="s">
        <v>107</v>
      </c>
    </row>
    <row r="7" spans="2:12" ht="19.5" customHeight="1" x14ac:dyDescent="0.25">
      <c r="D7" s="11"/>
    </row>
    <row r="8" spans="2:12" ht="15" customHeight="1" x14ac:dyDescent="0.25">
      <c r="B8" s="70" t="s">
        <v>111</v>
      </c>
      <c r="C8" s="70" t="s">
        <v>112</v>
      </c>
      <c r="D8" s="70" t="s">
        <v>113</v>
      </c>
      <c r="E8" s="70"/>
      <c r="F8" s="70"/>
      <c r="G8" s="70"/>
      <c r="H8" s="70"/>
      <c r="I8" s="70"/>
      <c r="J8" s="70"/>
      <c r="K8" s="66" t="s">
        <v>115</v>
      </c>
      <c r="L8" s="66" t="s">
        <v>116</v>
      </c>
    </row>
    <row r="9" spans="2:12" ht="4.5" customHeight="1" x14ac:dyDescent="0.25">
      <c r="B9" s="70"/>
      <c r="C9" s="70"/>
      <c r="D9" s="70"/>
      <c r="E9" s="70"/>
      <c r="F9" s="70"/>
      <c r="G9" s="70"/>
      <c r="H9" s="70"/>
      <c r="I9" s="70"/>
      <c r="J9" s="70"/>
      <c r="K9" s="66"/>
      <c r="L9" s="66"/>
    </row>
    <row r="10" spans="2:12" ht="15.75" x14ac:dyDescent="0.25">
      <c r="B10" s="24">
        <v>641</v>
      </c>
      <c r="C10" s="35"/>
      <c r="D10" s="28" t="s">
        <v>108</v>
      </c>
      <c r="E10" s="29"/>
      <c r="F10" s="29"/>
      <c r="G10" s="29"/>
      <c r="H10" s="29"/>
      <c r="I10" s="29"/>
      <c r="J10" s="25"/>
      <c r="K10" s="38">
        <f>+SUJET!R5</f>
        <v>1500</v>
      </c>
      <c r="L10" s="38"/>
    </row>
    <row r="11" spans="2:12" ht="15.75" x14ac:dyDescent="0.25">
      <c r="B11" s="26">
        <v>656</v>
      </c>
      <c r="C11" s="36"/>
      <c r="D11" s="30" t="s">
        <v>109</v>
      </c>
      <c r="E11" s="31"/>
      <c r="F11" s="31"/>
      <c r="G11" s="31"/>
      <c r="H11" s="31"/>
      <c r="I11" s="31"/>
      <c r="J11" s="32"/>
      <c r="K11" s="39">
        <f>+SUJET!S5</f>
        <v>150</v>
      </c>
      <c r="L11" s="39"/>
    </row>
    <row r="12" spans="2:12" ht="15.75" x14ac:dyDescent="0.25">
      <c r="B12" s="26"/>
      <c r="C12" s="36">
        <v>447</v>
      </c>
      <c r="D12" s="33"/>
      <c r="E12" s="34" t="s">
        <v>110</v>
      </c>
      <c r="F12" s="31"/>
      <c r="G12" s="31"/>
      <c r="H12" s="31"/>
      <c r="I12" s="31"/>
      <c r="J12" s="32"/>
      <c r="K12" s="39"/>
      <c r="L12" s="39">
        <f>+K10+K11</f>
        <v>1650</v>
      </c>
    </row>
    <row r="13" spans="2:12" x14ac:dyDescent="0.25">
      <c r="B13" s="26"/>
      <c r="C13" s="36"/>
      <c r="D13" s="33"/>
      <c r="E13" s="31"/>
      <c r="F13" s="31"/>
      <c r="G13" s="31"/>
      <c r="H13" s="31"/>
      <c r="I13" s="31"/>
      <c r="J13" s="32"/>
      <c r="K13" s="39"/>
      <c r="L13" s="39"/>
    </row>
    <row r="14" spans="2:12" ht="15.75" x14ac:dyDescent="0.25">
      <c r="B14" s="27"/>
      <c r="C14" s="37"/>
      <c r="D14" s="67" t="s">
        <v>114</v>
      </c>
      <c r="E14" s="68"/>
      <c r="F14" s="68"/>
      <c r="G14" s="68"/>
      <c r="H14" s="68"/>
      <c r="I14" s="68"/>
      <c r="J14" s="69"/>
      <c r="K14" s="40">
        <f>+K10+K11</f>
        <v>1650</v>
      </c>
      <c r="L14" s="40">
        <f>+L11+L12+L13</f>
        <v>1650</v>
      </c>
    </row>
    <row r="15" spans="2:12" ht="15" customHeight="1" x14ac:dyDescent="0.25">
      <c r="B15" s="70" t="s">
        <v>111</v>
      </c>
      <c r="C15" s="70" t="s">
        <v>112</v>
      </c>
      <c r="D15" s="70" t="s">
        <v>113</v>
      </c>
      <c r="E15" s="70"/>
      <c r="F15" s="70"/>
      <c r="G15" s="70"/>
      <c r="H15" s="70"/>
      <c r="I15" s="70"/>
      <c r="J15" s="70"/>
      <c r="K15" s="66" t="s">
        <v>115</v>
      </c>
      <c r="L15" s="66" t="s">
        <v>116</v>
      </c>
    </row>
    <row r="16" spans="2:12" ht="3" customHeight="1" x14ac:dyDescent="0.25">
      <c r="B16" s="70"/>
      <c r="C16" s="70"/>
      <c r="D16" s="70"/>
      <c r="E16" s="70"/>
      <c r="F16" s="70"/>
      <c r="G16" s="70"/>
      <c r="H16" s="70"/>
      <c r="I16" s="70"/>
      <c r="J16" s="70"/>
      <c r="K16" s="66"/>
      <c r="L16" s="66"/>
    </row>
    <row r="17" spans="2:12" ht="15.75" x14ac:dyDescent="0.25">
      <c r="B17" s="24">
        <v>613</v>
      </c>
      <c r="C17" s="35"/>
      <c r="D17" s="28" t="s">
        <v>118</v>
      </c>
      <c r="E17" s="29"/>
      <c r="F17" s="29"/>
      <c r="G17" s="29"/>
      <c r="H17" s="29"/>
      <c r="I17" s="29"/>
      <c r="J17" s="25"/>
      <c r="K17" s="38">
        <f>SUJET!S6</f>
        <v>450</v>
      </c>
      <c r="L17" s="38"/>
    </row>
    <row r="18" spans="2:12" ht="15.75" x14ac:dyDescent="0.25">
      <c r="B18" s="26"/>
      <c r="C18" s="36">
        <v>401</v>
      </c>
      <c r="D18" s="33"/>
      <c r="E18" s="34" t="s">
        <v>119</v>
      </c>
      <c r="F18" s="31"/>
      <c r="G18" s="31"/>
      <c r="H18" s="31"/>
      <c r="I18" s="31"/>
      <c r="J18" s="32"/>
      <c r="K18" s="39"/>
      <c r="L18" s="39">
        <f>+K17</f>
        <v>450</v>
      </c>
    </row>
    <row r="19" spans="2:12" x14ac:dyDescent="0.25">
      <c r="B19" s="26"/>
      <c r="C19" s="36"/>
      <c r="D19" s="33"/>
      <c r="E19" s="31"/>
      <c r="F19" s="31"/>
      <c r="G19" s="31"/>
      <c r="H19" s="31"/>
      <c r="I19" s="31"/>
      <c r="J19" s="32"/>
      <c r="K19" s="39"/>
      <c r="L19" s="39"/>
    </row>
    <row r="20" spans="2:12" ht="15.75" x14ac:dyDescent="0.25">
      <c r="B20" s="27"/>
      <c r="C20" s="37"/>
      <c r="D20" s="67" t="s">
        <v>117</v>
      </c>
      <c r="E20" s="68"/>
      <c r="F20" s="68"/>
      <c r="G20" s="68"/>
      <c r="H20" s="68"/>
      <c r="I20" s="68"/>
      <c r="J20" s="69"/>
      <c r="K20" s="40">
        <f>+K17+K18</f>
        <v>450</v>
      </c>
      <c r="L20" s="40">
        <f>+L17+L18</f>
        <v>450</v>
      </c>
    </row>
    <row r="21" spans="2:12" ht="15.75" x14ac:dyDescent="0.25">
      <c r="B21" s="24">
        <v>613</v>
      </c>
      <c r="C21" s="35"/>
      <c r="D21" s="28" t="s">
        <v>118</v>
      </c>
      <c r="E21" s="29"/>
      <c r="F21" s="29"/>
      <c r="G21" s="29"/>
      <c r="H21" s="29"/>
      <c r="I21" s="29"/>
      <c r="J21" s="25"/>
      <c r="K21" s="38">
        <f>SUJET!R6</f>
        <v>1350</v>
      </c>
      <c r="L21" s="38"/>
    </row>
    <row r="22" spans="2:12" ht="15.75" x14ac:dyDescent="0.25">
      <c r="B22" s="26"/>
      <c r="C22" s="36">
        <v>486</v>
      </c>
      <c r="D22" s="33"/>
      <c r="E22" s="34" t="s">
        <v>79</v>
      </c>
      <c r="F22" s="31"/>
      <c r="G22" s="31"/>
      <c r="H22" s="31"/>
      <c r="I22" s="31"/>
      <c r="J22" s="32"/>
      <c r="K22" s="39"/>
      <c r="L22" s="39">
        <f>+K21</f>
        <v>1350</v>
      </c>
    </row>
    <row r="23" spans="2:12" x14ac:dyDescent="0.25">
      <c r="B23" s="26"/>
      <c r="C23" s="36"/>
      <c r="D23" s="33"/>
      <c r="E23" s="31"/>
      <c r="F23" s="31"/>
      <c r="G23" s="31"/>
      <c r="H23" s="31"/>
      <c r="I23" s="31"/>
      <c r="J23" s="32"/>
      <c r="K23" s="39"/>
      <c r="L23" s="39"/>
    </row>
    <row r="24" spans="2:12" ht="15.75" x14ac:dyDescent="0.25">
      <c r="B24" s="27"/>
      <c r="C24" s="37"/>
      <c r="D24" s="67" t="s">
        <v>120</v>
      </c>
      <c r="E24" s="68"/>
      <c r="F24" s="68"/>
      <c r="G24" s="68"/>
      <c r="H24" s="68"/>
      <c r="I24" s="68"/>
      <c r="J24" s="69"/>
      <c r="K24" s="40">
        <f>+K21+K22</f>
        <v>1350</v>
      </c>
      <c r="L24" s="40">
        <f>+L21+L22</f>
        <v>1350</v>
      </c>
    </row>
    <row r="25" spans="2:12" ht="15" customHeight="1" x14ac:dyDescent="0.25">
      <c r="B25" s="70" t="s">
        <v>111</v>
      </c>
      <c r="C25" s="70" t="s">
        <v>112</v>
      </c>
      <c r="D25" s="70" t="s">
        <v>113</v>
      </c>
      <c r="E25" s="70"/>
      <c r="F25" s="70"/>
      <c r="G25" s="70"/>
      <c r="H25" s="70"/>
      <c r="I25" s="70"/>
      <c r="J25" s="70"/>
      <c r="K25" s="66" t="s">
        <v>115</v>
      </c>
      <c r="L25" s="66" t="s">
        <v>116</v>
      </c>
    </row>
    <row r="26" spans="2:12" ht="15" customHeight="1" x14ac:dyDescent="0.25">
      <c r="B26" s="70"/>
      <c r="C26" s="70"/>
      <c r="D26" s="70"/>
      <c r="E26" s="70"/>
      <c r="F26" s="70"/>
      <c r="G26" s="70"/>
      <c r="H26" s="70"/>
      <c r="I26" s="70"/>
      <c r="J26" s="70"/>
      <c r="K26" s="66"/>
      <c r="L26" s="66"/>
    </row>
    <row r="27" spans="2:12" ht="15.75" x14ac:dyDescent="0.25">
      <c r="B27" s="24">
        <v>691</v>
      </c>
      <c r="C27" s="35"/>
      <c r="D27" s="28" t="s">
        <v>81</v>
      </c>
      <c r="E27" s="29"/>
      <c r="F27" s="29"/>
      <c r="G27" s="29"/>
      <c r="H27" s="29"/>
      <c r="I27" s="29"/>
      <c r="J27" s="25"/>
      <c r="K27" s="38">
        <f>SUJET!R7</f>
        <v>2000.0000000000002</v>
      </c>
      <c r="L27" s="38"/>
    </row>
    <row r="28" spans="2:12" ht="15.75" x14ac:dyDescent="0.25">
      <c r="B28" s="26"/>
      <c r="C28" s="36"/>
      <c r="D28" s="30"/>
      <c r="E28" s="31"/>
      <c r="F28" s="31"/>
      <c r="G28" s="31"/>
      <c r="H28" s="31"/>
      <c r="I28" s="31"/>
      <c r="J28" s="32"/>
      <c r="K28" s="39"/>
      <c r="L28" s="39"/>
    </row>
    <row r="29" spans="2:12" ht="15.75" x14ac:dyDescent="0.25">
      <c r="B29" s="26"/>
      <c r="C29" s="36">
        <v>795</v>
      </c>
      <c r="D29" s="33"/>
      <c r="E29" s="34" t="s">
        <v>121</v>
      </c>
      <c r="F29" s="31"/>
      <c r="G29" s="31"/>
      <c r="H29" s="31"/>
      <c r="I29" s="31"/>
      <c r="J29" s="32"/>
      <c r="K29" s="39"/>
      <c r="L29" s="39">
        <f>+K27+K28</f>
        <v>2000.0000000000002</v>
      </c>
    </row>
    <row r="30" spans="2:12" x14ac:dyDescent="0.25">
      <c r="B30" s="26"/>
      <c r="C30" s="36"/>
      <c r="D30" s="33"/>
      <c r="E30" s="31"/>
      <c r="F30" s="31"/>
      <c r="G30" s="31"/>
      <c r="H30" s="31"/>
      <c r="I30" s="31"/>
      <c r="J30" s="32"/>
      <c r="K30" s="39"/>
      <c r="L30" s="39"/>
    </row>
    <row r="31" spans="2:12" ht="15.75" x14ac:dyDescent="0.25">
      <c r="B31" s="27"/>
      <c r="C31" s="37"/>
      <c r="D31" s="67" t="s">
        <v>122</v>
      </c>
      <c r="E31" s="68"/>
      <c r="F31" s="68"/>
      <c r="G31" s="68"/>
      <c r="H31" s="68"/>
      <c r="I31" s="68"/>
      <c r="J31" s="69"/>
      <c r="K31" s="40">
        <f>+K27+K28</f>
        <v>2000.0000000000002</v>
      </c>
      <c r="L31" s="40">
        <f>+L28+L29+L30</f>
        <v>2000.0000000000002</v>
      </c>
    </row>
    <row r="32" spans="2:12" ht="15.75" x14ac:dyDescent="0.25">
      <c r="B32" s="24">
        <v>654</v>
      </c>
      <c r="C32" s="35"/>
      <c r="D32" s="28" t="s">
        <v>123</v>
      </c>
      <c r="E32" s="29"/>
      <c r="F32" s="29"/>
      <c r="G32" s="29"/>
      <c r="H32" s="29"/>
      <c r="I32" s="29"/>
      <c r="J32" s="25"/>
      <c r="K32" s="38">
        <f>+SUJET!R7</f>
        <v>2000.0000000000002</v>
      </c>
      <c r="L32" s="38"/>
    </row>
    <row r="33" spans="2:12" ht="15.75" x14ac:dyDescent="0.25">
      <c r="B33" s="26">
        <v>442</v>
      </c>
      <c r="C33" s="36"/>
      <c r="D33" s="30" t="s">
        <v>124</v>
      </c>
      <c r="E33" s="31"/>
      <c r="F33" s="31"/>
      <c r="G33" s="31"/>
      <c r="H33" s="31"/>
      <c r="I33" s="31"/>
      <c r="J33" s="32"/>
      <c r="K33" s="39">
        <f>+SUJET!S7</f>
        <v>339.99999999999977</v>
      </c>
      <c r="L33" s="39"/>
    </row>
    <row r="34" spans="2:12" ht="15.75" x14ac:dyDescent="0.25">
      <c r="B34" s="26"/>
      <c r="C34" s="36">
        <v>416</v>
      </c>
      <c r="D34" s="33"/>
      <c r="E34" s="34" t="s">
        <v>125</v>
      </c>
      <c r="F34" s="31"/>
      <c r="G34" s="31"/>
      <c r="H34" s="31"/>
      <c r="I34" s="31"/>
      <c r="J34" s="32"/>
      <c r="K34" s="39"/>
      <c r="L34" s="39">
        <f>+K32+K33</f>
        <v>2340</v>
      </c>
    </row>
    <row r="35" spans="2:12" x14ac:dyDescent="0.25">
      <c r="B35" s="26"/>
      <c r="C35" s="36"/>
      <c r="D35" s="33"/>
      <c r="E35" s="31"/>
      <c r="F35" s="31"/>
      <c r="G35" s="31"/>
      <c r="H35" s="31"/>
      <c r="I35" s="31"/>
      <c r="J35" s="32"/>
      <c r="K35" s="39"/>
      <c r="L35" s="39"/>
    </row>
    <row r="36" spans="2:12" ht="15.75" x14ac:dyDescent="0.25">
      <c r="B36" s="27"/>
      <c r="C36" s="37"/>
      <c r="D36" s="67" t="s">
        <v>126</v>
      </c>
      <c r="E36" s="68"/>
      <c r="F36" s="68"/>
      <c r="G36" s="68"/>
      <c r="H36" s="68"/>
      <c r="I36" s="68"/>
      <c r="J36" s="69"/>
      <c r="K36" s="40">
        <f>+K32+K33</f>
        <v>2340</v>
      </c>
      <c r="L36" s="40">
        <f>+L33+L34+L35</f>
        <v>2340</v>
      </c>
    </row>
    <row r="37" spans="2:12" x14ac:dyDescent="0.25">
      <c r="B37" s="70" t="s">
        <v>111</v>
      </c>
      <c r="C37" s="70" t="s">
        <v>112</v>
      </c>
      <c r="D37" s="70" t="s">
        <v>113</v>
      </c>
      <c r="E37" s="70"/>
      <c r="F37" s="70"/>
      <c r="G37" s="70"/>
      <c r="H37" s="70"/>
      <c r="I37" s="70"/>
      <c r="J37" s="70"/>
      <c r="K37" s="66" t="s">
        <v>115</v>
      </c>
      <c r="L37" s="66" t="s">
        <v>116</v>
      </c>
    </row>
    <row r="38" spans="2:12" x14ac:dyDescent="0.25">
      <c r="B38" s="70"/>
      <c r="C38" s="70"/>
      <c r="D38" s="70"/>
      <c r="E38" s="70"/>
      <c r="F38" s="70"/>
      <c r="G38" s="70"/>
      <c r="H38" s="70"/>
      <c r="I38" s="70"/>
      <c r="J38" s="70"/>
      <c r="K38" s="66"/>
      <c r="L38" s="66"/>
    </row>
    <row r="39" spans="2:12" ht="15.75" x14ac:dyDescent="0.25">
      <c r="B39" s="24" t="s">
        <v>127</v>
      </c>
      <c r="C39" s="35"/>
      <c r="D39" s="44" t="s">
        <v>128</v>
      </c>
      <c r="E39" s="29"/>
      <c r="F39" s="29"/>
      <c r="G39" s="29"/>
      <c r="H39" s="29"/>
      <c r="I39" s="29"/>
      <c r="J39" s="25"/>
      <c r="K39" s="38">
        <f>SUJET!R8</f>
        <v>1200</v>
      </c>
      <c r="L39" s="38"/>
    </row>
    <row r="40" spans="2:12" ht="15.75" x14ac:dyDescent="0.25">
      <c r="B40" s="26"/>
      <c r="C40" s="36"/>
      <c r="D40" s="30"/>
      <c r="E40" s="31"/>
      <c r="F40" s="31"/>
      <c r="G40" s="31"/>
      <c r="H40" s="31"/>
      <c r="I40" s="31"/>
      <c r="J40" s="32"/>
      <c r="K40" s="39"/>
      <c r="L40" s="39"/>
    </row>
    <row r="41" spans="2:12" ht="15.75" x14ac:dyDescent="0.25">
      <c r="B41" s="26"/>
      <c r="C41" s="36">
        <v>158</v>
      </c>
      <c r="D41" s="33"/>
      <c r="E41" s="34" t="s">
        <v>129</v>
      </c>
      <c r="F41" s="31"/>
      <c r="G41" s="31"/>
      <c r="H41" s="31"/>
      <c r="I41" s="31"/>
      <c r="J41" s="32"/>
      <c r="K41" s="39"/>
      <c r="L41" s="39">
        <f>+K39+K40</f>
        <v>1200</v>
      </c>
    </row>
    <row r="42" spans="2:12" x14ac:dyDescent="0.25">
      <c r="B42" s="26"/>
      <c r="C42" s="36"/>
      <c r="D42" s="33"/>
      <c r="E42" s="31"/>
      <c r="F42" s="31"/>
      <c r="G42" s="31"/>
      <c r="H42" s="31"/>
      <c r="I42" s="31"/>
      <c r="J42" s="32"/>
      <c r="K42" s="39"/>
      <c r="L42" s="39"/>
    </row>
    <row r="43" spans="2:12" ht="15.75" x14ac:dyDescent="0.25">
      <c r="B43" s="27"/>
      <c r="C43" s="37"/>
      <c r="D43" s="67" t="s">
        <v>130</v>
      </c>
      <c r="E43" s="68"/>
      <c r="F43" s="68"/>
      <c r="G43" s="68"/>
      <c r="H43" s="68"/>
      <c r="I43" s="68"/>
      <c r="J43" s="69"/>
      <c r="K43" s="40">
        <f>+K39+K40</f>
        <v>1200</v>
      </c>
      <c r="L43" s="40">
        <f>+L40+L41+L42</f>
        <v>1200</v>
      </c>
    </row>
    <row r="44" spans="2:12" ht="15.75" x14ac:dyDescent="0.25">
      <c r="B44" s="24">
        <v>133</v>
      </c>
      <c r="C44" s="35"/>
      <c r="D44" s="44" t="s">
        <v>131</v>
      </c>
      <c r="E44" s="29"/>
      <c r="F44" s="29"/>
      <c r="G44" s="29"/>
      <c r="H44" s="29"/>
      <c r="I44" s="29"/>
      <c r="J44" s="25"/>
      <c r="K44" s="38">
        <f>+SUJET!S8</f>
        <v>228</v>
      </c>
      <c r="L44" s="38"/>
    </row>
    <row r="45" spans="2:12" ht="15.75" x14ac:dyDescent="0.25">
      <c r="B45" s="26"/>
      <c r="C45" s="36"/>
      <c r="D45" s="30"/>
      <c r="E45" s="31"/>
      <c r="F45" s="31"/>
      <c r="G45" s="31"/>
      <c r="H45" s="31"/>
      <c r="I45" s="31"/>
      <c r="J45" s="32"/>
      <c r="K45" s="39"/>
      <c r="L45" s="39"/>
    </row>
    <row r="46" spans="2:12" ht="15.75" x14ac:dyDescent="0.25">
      <c r="B46" s="26"/>
      <c r="C46" s="36">
        <v>692</v>
      </c>
      <c r="D46" s="33"/>
      <c r="E46" s="46" t="s">
        <v>132</v>
      </c>
      <c r="F46" s="31"/>
      <c r="G46" s="31"/>
      <c r="H46" s="31"/>
      <c r="I46" s="31"/>
      <c r="J46" s="32"/>
      <c r="K46" s="39"/>
      <c r="L46" s="39">
        <f>+K44+K45</f>
        <v>228</v>
      </c>
    </row>
    <row r="47" spans="2:12" x14ac:dyDescent="0.25">
      <c r="B47" s="26"/>
      <c r="C47" s="36"/>
      <c r="D47" s="33"/>
      <c r="E47" s="31"/>
      <c r="F47" s="31"/>
      <c r="G47" s="31"/>
      <c r="H47" s="31"/>
      <c r="I47" s="31"/>
      <c r="J47" s="32"/>
      <c r="K47" s="39"/>
      <c r="L47" s="39"/>
    </row>
    <row r="48" spans="2:12" ht="15.75" x14ac:dyDescent="0.25">
      <c r="B48" s="27"/>
      <c r="C48" s="37"/>
      <c r="D48" s="71" t="s">
        <v>133</v>
      </c>
      <c r="E48" s="68"/>
      <c r="F48" s="68"/>
      <c r="G48" s="68"/>
      <c r="H48" s="68"/>
      <c r="I48" s="68"/>
      <c r="J48" s="69"/>
      <c r="K48" s="40">
        <f>+K44+K45</f>
        <v>228</v>
      </c>
      <c r="L48" s="40">
        <f>+L45+L46+L47</f>
        <v>228</v>
      </c>
    </row>
    <row r="49" spans="2:12" x14ac:dyDescent="0.25">
      <c r="B49" s="70" t="s">
        <v>111</v>
      </c>
      <c r="C49" s="70" t="s">
        <v>112</v>
      </c>
      <c r="D49" s="70" t="s">
        <v>113</v>
      </c>
      <c r="E49" s="70"/>
      <c r="F49" s="70"/>
      <c r="G49" s="70"/>
      <c r="H49" s="70"/>
      <c r="I49" s="70"/>
      <c r="J49" s="70"/>
      <c r="K49" s="66" t="s">
        <v>115</v>
      </c>
      <c r="L49" s="66" t="s">
        <v>116</v>
      </c>
    </row>
    <row r="50" spans="2:12" x14ac:dyDescent="0.25">
      <c r="B50" s="70"/>
      <c r="C50" s="70"/>
      <c r="D50" s="70"/>
      <c r="E50" s="70"/>
      <c r="F50" s="70"/>
      <c r="G50" s="70"/>
      <c r="H50" s="70"/>
      <c r="I50" s="70"/>
      <c r="J50" s="70"/>
      <c r="K50" s="66"/>
      <c r="L50" s="66"/>
    </row>
    <row r="51" spans="2:12" ht="15.75" x14ac:dyDescent="0.25">
      <c r="B51" s="24">
        <v>153</v>
      </c>
      <c r="C51" s="35"/>
      <c r="D51" s="44" t="s">
        <v>134</v>
      </c>
      <c r="E51" s="29"/>
      <c r="F51" s="29"/>
      <c r="G51" s="29"/>
      <c r="H51" s="29"/>
      <c r="I51" s="29"/>
      <c r="J51" s="25"/>
      <c r="K51" s="38">
        <f>SUJET!R9</f>
        <v>3000</v>
      </c>
      <c r="L51" s="38"/>
    </row>
    <row r="52" spans="2:12" ht="15.75" x14ac:dyDescent="0.25">
      <c r="B52" s="26"/>
      <c r="C52" s="36"/>
      <c r="D52" s="30"/>
      <c r="E52" s="31"/>
      <c r="F52" s="31"/>
      <c r="G52" s="31"/>
      <c r="H52" s="31"/>
      <c r="I52" s="31"/>
      <c r="J52" s="32"/>
      <c r="K52" s="39"/>
      <c r="L52" s="39"/>
    </row>
    <row r="53" spans="2:12" ht="15.75" x14ac:dyDescent="0.25">
      <c r="B53" s="26"/>
      <c r="C53" s="36">
        <v>428</v>
      </c>
      <c r="D53" s="33"/>
      <c r="E53" s="34" t="s">
        <v>135</v>
      </c>
      <c r="F53" s="31"/>
      <c r="G53" s="31"/>
      <c r="H53" s="31"/>
      <c r="I53" s="31"/>
      <c r="J53" s="32"/>
      <c r="K53" s="39"/>
      <c r="L53" s="39">
        <f>+K51+K52</f>
        <v>3000</v>
      </c>
    </row>
    <row r="54" spans="2:12" x14ac:dyDescent="0.25">
      <c r="B54" s="26"/>
      <c r="C54" s="36"/>
      <c r="D54" s="33"/>
      <c r="E54" s="31"/>
      <c r="F54" s="31"/>
      <c r="G54" s="31"/>
      <c r="H54" s="31"/>
      <c r="I54" s="31"/>
      <c r="J54" s="32"/>
      <c r="K54" s="39"/>
      <c r="L54" s="39"/>
    </row>
    <row r="55" spans="2:12" ht="15.75" x14ac:dyDescent="0.25">
      <c r="B55" s="27"/>
      <c r="C55" s="37"/>
      <c r="D55" s="67" t="s">
        <v>136</v>
      </c>
      <c r="E55" s="68"/>
      <c r="F55" s="68"/>
      <c r="G55" s="68"/>
      <c r="H55" s="68"/>
      <c r="I55" s="68"/>
      <c r="J55" s="69"/>
      <c r="K55" s="40">
        <f>+K51+K52</f>
        <v>3000</v>
      </c>
      <c r="L55" s="40">
        <f>+L52+L53+L54</f>
        <v>3000</v>
      </c>
    </row>
    <row r="56" spans="2:12" ht="15.75" x14ac:dyDescent="0.25">
      <c r="B56" s="24">
        <v>428</v>
      </c>
      <c r="C56" s="35"/>
      <c r="D56" s="44" t="s">
        <v>138</v>
      </c>
      <c r="E56" s="29"/>
      <c r="F56" s="29"/>
      <c r="G56" s="29"/>
      <c r="H56" s="29"/>
      <c r="I56" s="29"/>
      <c r="J56" s="25"/>
      <c r="K56" s="38">
        <f>SUJET!R9</f>
        <v>3000</v>
      </c>
      <c r="L56" s="38"/>
    </row>
    <row r="57" spans="2:12" ht="15.75" x14ac:dyDescent="0.25">
      <c r="B57" s="26"/>
      <c r="C57" s="36"/>
      <c r="D57" s="30"/>
      <c r="E57" s="31"/>
      <c r="F57" s="31"/>
      <c r="G57" s="31"/>
      <c r="H57" s="31"/>
      <c r="I57" s="31"/>
      <c r="J57" s="32"/>
      <c r="K57" s="39"/>
      <c r="L57" s="39"/>
    </row>
    <row r="58" spans="2:12" ht="15.75" x14ac:dyDescent="0.25">
      <c r="B58" s="26"/>
      <c r="C58" s="36">
        <v>512</v>
      </c>
      <c r="D58" s="33"/>
      <c r="E58" s="34" t="s">
        <v>137</v>
      </c>
      <c r="F58" s="31"/>
      <c r="G58" s="31"/>
      <c r="H58" s="31"/>
      <c r="I58" s="31"/>
      <c r="J58" s="32"/>
      <c r="K58" s="39"/>
      <c r="L58" s="39">
        <f>+K56+K57</f>
        <v>3000</v>
      </c>
    </row>
    <row r="59" spans="2:12" x14ac:dyDescent="0.25">
      <c r="B59" s="26"/>
      <c r="C59" s="36"/>
      <c r="D59" s="33"/>
      <c r="E59" s="31"/>
      <c r="F59" s="31"/>
      <c r="G59" s="31"/>
      <c r="H59" s="31"/>
      <c r="I59" s="31"/>
      <c r="J59" s="32"/>
      <c r="K59" s="39"/>
      <c r="L59" s="39"/>
    </row>
    <row r="60" spans="2:12" ht="15.75" x14ac:dyDescent="0.25">
      <c r="B60" s="27"/>
      <c r="C60" s="37"/>
      <c r="D60" s="67" t="s">
        <v>139</v>
      </c>
      <c r="E60" s="68"/>
      <c r="F60" s="68"/>
      <c r="G60" s="68"/>
      <c r="H60" s="68"/>
      <c r="I60" s="68"/>
      <c r="J60" s="69"/>
      <c r="K60" s="40">
        <f>+K56+K57</f>
        <v>3000</v>
      </c>
      <c r="L60" s="40">
        <f>+L57+L58+L59</f>
        <v>3000</v>
      </c>
    </row>
    <row r="61" spans="2:12" ht="15.75" x14ac:dyDescent="0.25">
      <c r="B61" s="24">
        <v>692</v>
      </c>
      <c r="C61" s="35"/>
      <c r="D61" s="46" t="s">
        <v>132</v>
      </c>
      <c r="E61" s="29"/>
      <c r="F61" s="29"/>
      <c r="G61" s="29"/>
      <c r="H61" s="29"/>
      <c r="I61" s="29"/>
      <c r="J61" s="25"/>
      <c r="K61" s="38">
        <f>SUJET!S9</f>
        <v>570</v>
      </c>
      <c r="L61" s="38"/>
    </row>
    <row r="62" spans="2:12" ht="15.75" x14ac:dyDescent="0.25">
      <c r="B62" s="26"/>
      <c r="C62" s="36"/>
      <c r="D62" s="30"/>
      <c r="E62" s="31"/>
      <c r="F62" s="31"/>
      <c r="G62" s="31"/>
      <c r="H62" s="31"/>
      <c r="I62" s="31"/>
      <c r="J62" s="32"/>
      <c r="K62" s="39"/>
      <c r="L62" s="39"/>
    </row>
    <row r="63" spans="2:12" ht="15.75" x14ac:dyDescent="0.25">
      <c r="B63" s="26"/>
      <c r="C63" s="36">
        <v>133</v>
      </c>
      <c r="D63" s="33"/>
      <c r="E63" s="46" t="s">
        <v>140</v>
      </c>
      <c r="F63" s="31"/>
      <c r="G63" s="31"/>
      <c r="H63" s="31"/>
      <c r="I63" s="31"/>
      <c r="J63" s="32"/>
      <c r="K63" s="39"/>
      <c r="L63" s="39">
        <f>+K61+K62</f>
        <v>570</v>
      </c>
    </row>
    <row r="64" spans="2:12" x14ac:dyDescent="0.25">
      <c r="B64" s="26"/>
      <c r="C64" s="36"/>
      <c r="D64" s="33"/>
      <c r="E64" s="31"/>
      <c r="F64" s="31"/>
      <c r="G64" s="31"/>
      <c r="H64" s="31"/>
      <c r="I64" s="31"/>
      <c r="J64" s="32"/>
      <c r="K64" s="39"/>
      <c r="L64" s="39"/>
    </row>
    <row r="65" spans="2:12" ht="15.75" x14ac:dyDescent="0.25">
      <c r="B65" s="27"/>
      <c r="C65" s="37"/>
      <c r="D65" s="71" t="s">
        <v>133</v>
      </c>
      <c r="E65" s="68"/>
      <c r="F65" s="68"/>
      <c r="G65" s="68"/>
      <c r="H65" s="68"/>
      <c r="I65" s="68"/>
      <c r="J65" s="69"/>
      <c r="K65" s="40">
        <f>+K61+K62</f>
        <v>570</v>
      </c>
      <c r="L65" s="40">
        <f>+L62+L63+L64</f>
        <v>570</v>
      </c>
    </row>
    <row r="66" spans="2:12" ht="15.75" x14ac:dyDescent="0.25">
      <c r="B66" s="24" t="s">
        <v>127</v>
      </c>
      <c r="C66" s="35"/>
      <c r="D66" s="44" t="s">
        <v>141</v>
      </c>
      <c r="E66" s="29"/>
      <c r="F66" s="29"/>
      <c r="G66" s="29"/>
      <c r="H66" s="29"/>
      <c r="I66" s="29"/>
      <c r="J66" s="25"/>
      <c r="K66" s="38">
        <f>SUJET!T9</f>
        <v>4000</v>
      </c>
      <c r="L66" s="38"/>
    </row>
    <row r="67" spans="2:12" ht="15.75" x14ac:dyDescent="0.25">
      <c r="B67" s="26"/>
      <c r="C67" s="36"/>
      <c r="D67" s="30"/>
      <c r="E67" s="31"/>
      <c r="F67" s="31"/>
      <c r="G67" s="31"/>
      <c r="H67" s="31"/>
      <c r="I67" s="31"/>
      <c r="J67" s="32"/>
      <c r="K67" s="39"/>
      <c r="L67" s="39"/>
    </row>
    <row r="68" spans="2:12" ht="15.75" x14ac:dyDescent="0.25">
      <c r="B68" s="26"/>
      <c r="C68" s="36">
        <v>153</v>
      </c>
      <c r="D68" s="33"/>
      <c r="E68" s="34" t="s">
        <v>142</v>
      </c>
      <c r="F68" s="31"/>
      <c r="G68" s="31"/>
      <c r="H68" s="31"/>
      <c r="I68" s="31"/>
      <c r="J68" s="32"/>
      <c r="K68" s="39"/>
      <c r="L68" s="39">
        <f>+K66+K67</f>
        <v>4000</v>
      </c>
    </row>
    <row r="69" spans="2:12" x14ac:dyDescent="0.25">
      <c r="B69" s="26"/>
      <c r="C69" s="36"/>
      <c r="D69" s="33"/>
      <c r="E69" s="31"/>
      <c r="F69" s="31"/>
      <c r="G69" s="31"/>
      <c r="H69" s="31"/>
      <c r="I69" s="31"/>
      <c r="J69" s="32"/>
      <c r="K69" s="39"/>
      <c r="L69" s="39"/>
    </row>
    <row r="70" spans="2:12" ht="15.75" x14ac:dyDescent="0.25">
      <c r="B70" s="27"/>
      <c r="C70" s="37"/>
      <c r="D70" s="67" t="s">
        <v>143</v>
      </c>
      <c r="E70" s="68"/>
      <c r="F70" s="68"/>
      <c r="G70" s="68"/>
      <c r="H70" s="68"/>
      <c r="I70" s="68"/>
      <c r="J70" s="69"/>
      <c r="K70" s="40">
        <f>+K66+K67</f>
        <v>4000</v>
      </c>
      <c r="L70" s="40">
        <f>+L67+L68+L69</f>
        <v>4000</v>
      </c>
    </row>
    <row r="71" spans="2:12" ht="15.75" x14ac:dyDescent="0.25">
      <c r="B71" s="24">
        <v>133</v>
      </c>
      <c r="C71" s="35"/>
      <c r="D71" s="44" t="s">
        <v>140</v>
      </c>
      <c r="E71" s="29"/>
      <c r="F71" s="29"/>
      <c r="G71" s="29"/>
      <c r="H71" s="29"/>
      <c r="I71" s="29"/>
      <c r="J71" s="25"/>
      <c r="K71" s="38">
        <f>+SUJET!U9</f>
        <v>760</v>
      </c>
      <c r="L71" s="38"/>
    </row>
    <row r="72" spans="2:12" ht="15.75" x14ac:dyDescent="0.25">
      <c r="B72" s="26"/>
      <c r="C72" s="36"/>
      <c r="D72" s="30"/>
      <c r="E72" s="31"/>
      <c r="F72" s="31"/>
      <c r="G72" s="31"/>
      <c r="H72" s="31"/>
      <c r="I72" s="31"/>
      <c r="J72" s="32"/>
      <c r="K72" s="39"/>
      <c r="L72" s="39"/>
    </row>
    <row r="73" spans="2:12" ht="15.75" x14ac:dyDescent="0.25">
      <c r="B73" s="26"/>
      <c r="C73" s="36">
        <v>692</v>
      </c>
      <c r="D73" s="33"/>
      <c r="E73" s="46" t="s">
        <v>132</v>
      </c>
      <c r="F73" s="31"/>
      <c r="G73" s="31"/>
      <c r="H73" s="31"/>
      <c r="I73" s="31"/>
      <c r="J73" s="32"/>
      <c r="K73" s="39"/>
      <c r="L73" s="39">
        <f>+K71+K72</f>
        <v>760</v>
      </c>
    </row>
    <row r="74" spans="2:12" x14ac:dyDescent="0.25">
      <c r="B74" s="26"/>
      <c r="C74" s="36"/>
      <c r="D74" s="33"/>
      <c r="E74" s="31"/>
      <c r="F74" s="31"/>
      <c r="G74" s="31"/>
      <c r="H74" s="31"/>
      <c r="I74" s="31"/>
      <c r="J74" s="32"/>
      <c r="K74" s="39"/>
      <c r="L74" s="39"/>
    </row>
    <row r="75" spans="2:12" ht="15.75" x14ac:dyDescent="0.25">
      <c r="B75" s="27"/>
      <c r="C75" s="37"/>
      <c r="D75" s="67" t="s">
        <v>144</v>
      </c>
      <c r="E75" s="68"/>
      <c r="F75" s="68"/>
      <c r="G75" s="68"/>
      <c r="H75" s="68"/>
      <c r="I75" s="68"/>
      <c r="J75" s="69"/>
      <c r="K75" s="40">
        <f>+K71+K72</f>
        <v>760</v>
      </c>
      <c r="L75" s="40">
        <f>+L72+L73+L74</f>
        <v>760</v>
      </c>
    </row>
    <row r="76" spans="2:12" x14ac:dyDescent="0.25">
      <c r="B76" s="70" t="s">
        <v>111</v>
      </c>
      <c r="C76" s="70" t="s">
        <v>112</v>
      </c>
      <c r="D76" s="70" t="s">
        <v>113</v>
      </c>
      <c r="E76" s="70"/>
      <c r="F76" s="70"/>
      <c r="G76" s="70"/>
      <c r="H76" s="70"/>
      <c r="I76" s="70"/>
      <c r="J76" s="70"/>
      <c r="K76" s="66" t="s">
        <v>115</v>
      </c>
      <c r="L76" s="66" t="s">
        <v>116</v>
      </c>
    </row>
    <row r="77" spans="2:12" x14ac:dyDescent="0.25">
      <c r="B77" s="70"/>
      <c r="C77" s="70"/>
      <c r="D77" s="70"/>
      <c r="E77" s="70"/>
      <c r="F77" s="70"/>
      <c r="G77" s="70"/>
      <c r="H77" s="70"/>
      <c r="I77" s="70"/>
      <c r="J77" s="70"/>
      <c r="K77" s="66"/>
      <c r="L77" s="66"/>
    </row>
    <row r="78" spans="2:12" ht="15.75" x14ac:dyDescent="0.25">
      <c r="B78" s="24">
        <v>213</v>
      </c>
      <c r="C78" s="35"/>
      <c r="D78" s="44" t="s">
        <v>145</v>
      </c>
      <c r="E78" s="29"/>
      <c r="F78" s="29"/>
      <c r="G78" s="29"/>
      <c r="H78" s="29"/>
      <c r="I78" s="29"/>
      <c r="J78" s="25"/>
      <c r="K78" s="38">
        <f>L80+L81</f>
        <v>20000</v>
      </c>
      <c r="L78" s="38"/>
    </row>
    <row r="79" spans="2:12" ht="15.75" x14ac:dyDescent="0.25">
      <c r="B79" s="26"/>
      <c r="C79" s="36"/>
      <c r="D79" s="30"/>
      <c r="E79" s="31"/>
      <c r="F79" s="31"/>
      <c r="G79" s="31"/>
      <c r="H79" s="31"/>
      <c r="I79" s="31"/>
      <c r="J79" s="32"/>
      <c r="K79" s="39"/>
      <c r="L79" s="39"/>
    </row>
    <row r="80" spans="2:12" ht="15.75" x14ac:dyDescent="0.25">
      <c r="B80" s="26"/>
      <c r="C80" s="36">
        <v>2813</v>
      </c>
      <c r="D80" s="33"/>
      <c r="E80" s="34" t="s">
        <v>146</v>
      </c>
      <c r="F80" s="31"/>
      <c r="G80" s="31"/>
      <c r="H80" s="31"/>
      <c r="I80" s="31"/>
      <c r="J80" s="32"/>
      <c r="K80" s="39"/>
      <c r="L80" s="39">
        <f>SUJET!T10</f>
        <v>8000</v>
      </c>
    </row>
    <row r="81" spans="2:12" ht="15.75" x14ac:dyDescent="0.25">
      <c r="B81" s="26"/>
      <c r="C81" s="36">
        <v>105</v>
      </c>
      <c r="D81" s="33"/>
      <c r="E81" s="34" t="s">
        <v>147</v>
      </c>
      <c r="F81" s="31"/>
      <c r="G81" s="31"/>
      <c r="H81" s="31"/>
      <c r="I81" s="31"/>
      <c r="J81" s="32"/>
      <c r="K81" s="39"/>
      <c r="L81" s="39">
        <f>SUJET!U10</f>
        <v>12000</v>
      </c>
    </row>
    <row r="82" spans="2:12" x14ac:dyDescent="0.25">
      <c r="B82" s="26"/>
      <c r="C82" s="36"/>
      <c r="D82" s="33"/>
      <c r="E82" s="31"/>
      <c r="F82" s="31"/>
      <c r="G82" s="31"/>
      <c r="H82" s="31"/>
      <c r="I82" s="31"/>
      <c r="J82" s="32"/>
      <c r="K82" s="39"/>
      <c r="L82" s="39"/>
    </row>
    <row r="83" spans="2:12" ht="15.75" x14ac:dyDescent="0.25">
      <c r="B83" s="27"/>
      <c r="C83" s="37"/>
      <c r="D83" s="67" t="s">
        <v>136</v>
      </c>
      <c r="E83" s="68"/>
      <c r="F83" s="68"/>
      <c r="G83" s="68"/>
      <c r="H83" s="68"/>
      <c r="I83" s="68"/>
      <c r="J83" s="69"/>
      <c r="K83" s="40">
        <f>+K78+K79</f>
        <v>20000</v>
      </c>
      <c r="L83" s="40">
        <f>+L79+L80+L81</f>
        <v>20000</v>
      </c>
    </row>
    <row r="84" spans="2:12" ht="15.75" x14ac:dyDescent="0.25">
      <c r="B84" s="24">
        <v>105</v>
      </c>
      <c r="C84" s="35"/>
      <c r="D84" s="44" t="s">
        <v>147</v>
      </c>
      <c r="E84" s="29"/>
      <c r="F84" s="29"/>
      <c r="G84" s="29"/>
      <c r="H84" s="29"/>
      <c r="I84" s="29"/>
      <c r="J84" s="25"/>
      <c r="K84" s="38">
        <f>SUJET!V10</f>
        <v>2280</v>
      </c>
      <c r="L84" s="38"/>
    </row>
    <row r="85" spans="2:12" ht="15.75" x14ac:dyDescent="0.25">
      <c r="B85" s="26"/>
      <c r="C85" s="36"/>
      <c r="D85" s="30"/>
      <c r="E85" s="31"/>
      <c r="F85" s="31"/>
      <c r="G85" s="31"/>
      <c r="H85" s="31"/>
      <c r="I85" s="31"/>
      <c r="J85" s="32"/>
      <c r="K85" s="39"/>
      <c r="L85" s="39"/>
    </row>
    <row r="86" spans="2:12" ht="15.75" x14ac:dyDescent="0.25">
      <c r="B86" s="26"/>
      <c r="C86" s="36">
        <v>134</v>
      </c>
      <c r="D86" s="33"/>
      <c r="E86" s="46" t="s">
        <v>148</v>
      </c>
      <c r="F86" s="31"/>
      <c r="G86" s="31"/>
      <c r="H86" s="31"/>
      <c r="I86" s="31"/>
      <c r="J86" s="32"/>
      <c r="K86" s="39"/>
      <c r="L86" s="39">
        <f>+K84+K85</f>
        <v>2280</v>
      </c>
    </row>
    <row r="87" spans="2:12" x14ac:dyDescent="0.25">
      <c r="B87" s="26"/>
      <c r="C87" s="36"/>
      <c r="D87" s="33"/>
      <c r="E87" s="31"/>
      <c r="F87" s="31"/>
      <c r="G87" s="31"/>
      <c r="H87" s="31"/>
      <c r="I87" s="31"/>
      <c r="J87" s="32"/>
      <c r="K87" s="39"/>
      <c r="L87" s="39"/>
    </row>
    <row r="88" spans="2:12" ht="15.75" x14ac:dyDescent="0.25">
      <c r="B88" s="27"/>
      <c r="C88" s="37"/>
      <c r="D88" s="67" t="s">
        <v>149</v>
      </c>
      <c r="E88" s="68"/>
      <c r="F88" s="68"/>
      <c r="G88" s="68"/>
      <c r="H88" s="68"/>
      <c r="I88" s="68"/>
      <c r="J88" s="69"/>
      <c r="K88" s="40">
        <f>+K84+K85</f>
        <v>2280</v>
      </c>
      <c r="L88" s="40">
        <f>+L85+L86+L87</f>
        <v>2280</v>
      </c>
    </row>
    <row r="89" spans="2:12" ht="15.75" x14ac:dyDescent="0.25">
      <c r="B89" s="24">
        <v>681</v>
      </c>
      <c r="C89" s="35"/>
      <c r="D89" s="44" t="s">
        <v>150</v>
      </c>
      <c r="E89" s="29"/>
      <c r="F89" s="29"/>
      <c r="G89" s="29"/>
      <c r="H89" s="29"/>
      <c r="I89" s="29"/>
      <c r="J89" s="25"/>
      <c r="K89" s="38">
        <f>SUJET!W10</f>
        <v>2400</v>
      </c>
      <c r="L89" s="38"/>
    </row>
    <row r="90" spans="2:12" ht="15.75" x14ac:dyDescent="0.25">
      <c r="B90" s="26"/>
      <c r="C90" s="36"/>
      <c r="D90" s="30"/>
      <c r="E90" s="31"/>
      <c r="F90" s="31"/>
      <c r="G90" s="31"/>
      <c r="H90" s="31"/>
      <c r="I90" s="31"/>
      <c r="J90" s="32"/>
      <c r="K90" s="39"/>
      <c r="L90" s="39"/>
    </row>
    <row r="91" spans="2:12" ht="15.75" x14ac:dyDescent="0.25">
      <c r="B91" s="26"/>
      <c r="C91" s="36">
        <v>2813</v>
      </c>
      <c r="D91" s="33"/>
      <c r="E91" s="46" t="s">
        <v>151</v>
      </c>
      <c r="F91" s="31"/>
      <c r="G91" s="31"/>
      <c r="H91" s="31"/>
      <c r="I91" s="31"/>
      <c r="J91" s="32"/>
      <c r="K91" s="39"/>
      <c r="L91" s="39">
        <f>+K89+K90</f>
        <v>2400</v>
      </c>
    </row>
    <row r="92" spans="2:12" x14ac:dyDescent="0.25">
      <c r="B92" s="26"/>
      <c r="C92" s="36"/>
      <c r="D92" s="33"/>
      <c r="E92" s="31"/>
      <c r="F92" s="31"/>
      <c r="G92" s="31"/>
      <c r="H92" s="31"/>
      <c r="I92" s="31"/>
      <c r="J92" s="32"/>
      <c r="K92" s="39"/>
      <c r="L92" s="39"/>
    </row>
    <row r="93" spans="2:12" ht="15.75" x14ac:dyDescent="0.25">
      <c r="B93" s="27"/>
      <c r="C93" s="37"/>
      <c r="D93" s="67" t="s">
        <v>152</v>
      </c>
      <c r="E93" s="68"/>
      <c r="F93" s="68"/>
      <c r="G93" s="68"/>
      <c r="H93" s="68"/>
      <c r="I93" s="68"/>
      <c r="J93" s="69"/>
      <c r="K93" s="40">
        <f>+K89+K90</f>
        <v>2400</v>
      </c>
      <c r="L93" s="40">
        <f>+L90+L91+L92</f>
        <v>2400</v>
      </c>
    </row>
    <row r="94" spans="2:12" ht="15.75" x14ac:dyDescent="0.25">
      <c r="B94" s="24">
        <v>134</v>
      </c>
      <c r="C94" s="35"/>
      <c r="D94" s="44" t="s">
        <v>153</v>
      </c>
      <c r="E94" s="29"/>
      <c r="F94" s="29"/>
      <c r="G94" s="29"/>
      <c r="H94" s="29"/>
      <c r="I94" s="29"/>
      <c r="J94" s="25"/>
      <c r="K94" s="38">
        <f>+SUJET!X10</f>
        <v>152</v>
      </c>
      <c r="L94" s="38"/>
    </row>
    <row r="95" spans="2:12" ht="15.75" x14ac:dyDescent="0.25">
      <c r="B95" s="26"/>
      <c r="C95" s="36"/>
      <c r="D95" s="30"/>
      <c r="E95" s="31"/>
      <c r="F95" s="31"/>
      <c r="G95" s="31"/>
      <c r="H95" s="31"/>
      <c r="I95" s="31"/>
      <c r="J95" s="32"/>
      <c r="K95" s="39"/>
      <c r="L95" s="39"/>
    </row>
    <row r="96" spans="2:12" ht="15.75" x14ac:dyDescent="0.25">
      <c r="B96" s="26"/>
      <c r="C96" s="36">
        <v>693</v>
      </c>
      <c r="D96" s="33"/>
      <c r="E96" s="46" t="s">
        <v>154</v>
      </c>
      <c r="F96" s="31"/>
      <c r="G96" s="31"/>
      <c r="H96" s="31"/>
      <c r="I96" s="31"/>
      <c r="J96" s="32"/>
      <c r="K96" s="39"/>
      <c r="L96" s="39">
        <f>+K94+K95</f>
        <v>152</v>
      </c>
    </row>
    <row r="97" spans="2:12" x14ac:dyDescent="0.25">
      <c r="B97" s="26"/>
      <c r="C97" s="36"/>
      <c r="D97" s="33"/>
      <c r="E97" s="31"/>
      <c r="F97" s="31"/>
      <c r="G97" s="31"/>
      <c r="H97" s="31"/>
      <c r="I97" s="31"/>
      <c r="J97" s="32"/>
      <c r="K97" s="39"/>
      <c r="L97" s="39"/>
    </row>
    <row r="98" spans="2:12" ht="15.75" x14ac:dyDescent="0.25">
      <c r="B98" s="27"/>
      <c r="C98" s="37"/>
      <c r="D98" s="67" t="s">
        <v>155</v>
      </c>
      <c r="E98" s="68"/>
      <c r="F98" s="68"/>
      <c r="G98" s="68"/>
      <c r="H98" s="68"/>
      <c r="I98" s="68"/>
      <c r="J98" s="69"/>
      <c r="K98" s="40">
        <f>+K94+K95</f>
        <v>152</v>
      </c>
      <c r="L98" s="40">
        <f>+L95+L96+L97</f>
        <v>152</v>
      </c>
    </row>
    <row r="99" spans="2:12" x14ac:dyDescent="0.25">
      <c r="B99" s="70" t="s">
        <v>111</v>
      </c>
      <c r="C99" s="70" t="s">
        <v>112</v>
      </c>
      <c r="D99" s="70" t="s">
        <v>113</v>
      </c>
      <c r="E99" s="70"/>
      <c r="F99" s="70"/>
      <c r="G99" s="70"/>
      <c r="H99" s="70"/>
      <c r="I99" s="70"/>
      <c r="J99" s="70"/>
      <c r="K99" s="66" t="s">
        <v>115</v>
      </c>
      <c r="L99" s="66" t="s">
        <v>116</v>
      </c>
    </row>
    <row r="100" spans="2:12" x14ac:dyDescent="0.25">
      <c r="B100" s="70"/>
      <c r="C100" s="70"/>
      <c r="D100" s="70"/>
      <c r="E100" s="70"/>
      <c r="F100" s="70"/>
      <c r="G100" s="70"/>
      <c r="H100" s="70"/>
      <c r="I100" s="70"/>
      <c r="J100" s="70"/>
      <c r="K100" s="66"/>
      <c r="L100" s="66"/>
    </row>
    <row r="101" spans="2:12" ht="15.75" x14ac:dyDescent="0.25">
      <c r="B101" s="24">
        <v>681</v>
      </c>
      <c r="C101" s="35"/>
      <c r="D101" s="44" t="s">
        <v>156</v>
      </c>
      <c r="E101" s="29"/>
      <c r="F101" s="29"/>
      <c r="G101" s="29"/>
      <c r="H101" s="29"/>
      <c r="I101" s="29"/>
      <c r="J101" s="25"/>
      <c r="K101" s="38">
        <f>+SUJET!R11</f>
        <v>300</v>
      </c>
      <c r="L101" s="38"/>
    </row>
    <row r="102" spans="2:12" ht="15.75" x14ac:dyDescent="0.25">
      <c r="B102" s="26"/>
      <c r="C102" s="36"/>
      <c r="D102" s="30"/>
      <c r="E102" s="31"/>
      <c r="F102" s="31"/>
      <c r="G102" s="31"/>
      <c r="H102" s="31"/>
      <c r="I102" s="31"/>
      <c r="J102" s="32"/>
      <c r="K102" s="39"/>
      <c r="L102" s="39"/>
    </row>
    <row r="103" spans="2:12" ht="15.75" x14ac:dyDescent="0.25">
      <c r="B103" s="26"/>
      <c r="C103" s="36">
        <v>281</v>
      </c>
      <c r="D103" s="33"/>
      <c r="E103" s="34" t="s">
        <v>110</v>
      </c>
      <c r="F103" s="31"/>
      <c r="G103" s="31"/>
      <c r="H103" s="31"/>
      <c r="I103" s="31"/>
      <c r="J103" s="32"/>
      <c r="K103" s="39"/>
      <c r="L103" s="39">
        <f>+K101+K102</f>
        <v>300</v>
      </c>
    </row>
    <row r="104" spans="2:12" x14ac:dyDescent="0.25">
      <c r="B104" s="26"/>
      <c r="C104" s="36"/>
      <c r="D104" s="33"/>
      <c r="E104" s="31"/>
      <c r="F104" s="31"/>
      <c r="G104" s="31"/>
      <c r="H104" s="31"/>
      <c r="I104" s="31"/>
      <c r="J104" s="32"/>
      <c r="K104" s="39"/>
      <c r="L104" s="39"/>
    </row>
    <row r="105" spans="2:12" ht="15.75" x14ac:dyDescent="0.25">
      <c r="B105" s="27"/>
      <c r="C105" s="37"/>
      <c r="D105" s="67" t="s">
        <v>157</v>
      </c>
      <c r="E105" s="68"/>
      <c r="F105" s="68"/>
      <c r="G105" s="68"/>
      <c r="H105" s="68"/>
      <c r="I105" s="68"/>
      <c r="J105" s="69"/>
      <c r="K105" s="40">
        <f>+K101+K102</f>
        <v>300</v>
      </c>
      <c r="L105" s="40">
        <f>+L102+L103+L104</f>
        <v>300</v>
      </c>
    </row>
    <row r="106" spans="2:12" ht="15.75" x14ac:dyDescent="0.25">
      <c r="B106" s="24">
        <v>645</v>
      </c>
      <c r="C106" s="35"/>
      <c r="D106" s="44" t="s">
        <v>158</v>
      </c>
      <c r="E106" s="29"/>
      <c r="F106" s="29"/>
      <c r="G106" s="29"/>
      <c r="H106" s="29"/>
      <c r="I106" s="29"/>
      <c r="J106" s="25"/>
      <c r="K106" s="38">
        <f>+SUJET!S12</f>
        <v>1200</v>
      </c>
      <c r="L106" s="38"/>
    </row>
    <row r="107" spans="2:12" ht="15.75" x14ac:dyDescent="0.25">
      <c r="B107" s="26"/>
      <c r="C107" s="36"/>
      <c r="D107" s="30"/>
      <c r="E107" s="31"/>
      <c r="F107" s="31"/>
      <c r="G107" s="31"/>
      <c r="H107" s="31"/>
      <c r="I107" s="31"/>
      <c r="J107" s="32"/>
      <c r="K107" s="39"/>
      <c r="L107" s="39"/>
    </row>
    <row r="108" spans="2:12" ht="15.75" x14ac:dyDescent="0.25">
      <c r="B108" s="26"/>
      <c r="C108" s="36">
        <v>447</v>
      </c>
      <c r="D108" s="33"/>
      <c r="E108" s="46" t="s">
        <v>159</v>
      </c>
      <c r="F108" s="31"/>
      <c r="G108" s="31"/>
      <c r="H108" s="31"/>
      <c r="I108" s="31"/>
      <c r="J108" s="32"/>
      <c r="K108" s="39"/>
      <c r="L108" s="39">
        <f>+K106+K107</f>
        <v>1200</v>
      </c>
    </row>
    <row r="109" spans="2:12" x14ac:dyDescent="0.25">
      <c r="B109" s="26"/>
      <c r="C109" s="36"/>
      <c r="D109" s="33"/>
      <c r="E109" s="31"/>
      <c r="F109" s="31"/>
      <c r="G109" s="31"/>
      <c r="H109" s="31"/>
      <c r="I109" s="31"/>
      <c r="J109" s="32"/>
      <c r="K109" s="39"/>
      <c r="L109" s="39"/>
    </row>
    <row r="110" spans="2:12" ht="15.75" x14ac:dyDescent="0.25">
      <c r="B110" s="27"/>
      <c r="C110" s="37"/>
      <c r="D110" s="67" t="s">
        <v>160</v>
      </c>
      <c r="E110" s="68"/>
      <c r="F110" s="68"/>
      <c r="G110" s="68"/>
      <c r="H110" s="68"/>
      <c r="I110" s="68"/>
      <c r="J110" s="69"/>
      <c r="K110" s="40">
        <f>+K106+K107</f>
        <v>1200</v>
      </c>
      <c r="L110" s="40">
        <f>+L107+L108+L109</f>
        <v>1200</v>
      </c>
    </row>
    <row r="111" spans="2:12" x14ac:dyDescent="0.25">
      <c r="B111" s="70" t="s">
        <v>111</v>
      </c>
      <c r="C111" s="70" t="s">
        <v>112</v>
      </c>
      <c r="D111" s="70" t="s">
        <v>113</v>
      </c>
      <c r="E111" s="70"/>
      <c r="F111" s="70"/>
      <c r="G111" s="70"/>
      <c r="H111" s="70"/>
      <c r="I111" s="70"/>
      <c r="J111" s="70"/>
      <c r="K111" s="66" t="s">
        <v>115</v>
      </c>
      <c r="L111" s="66" t="s">
        <v>116</v>
      </c>
    </row>
    <row r="112" spans="2:12" x14ac:dyDescent="0.25">
      <c r="B112" s="70"/>
      <c r="C112" s="70"/>
      <c r="D112" s="70"/>
      <c r="E112" s="70"/>
      <c r="F112" s="70"/>
      <c r="G112" s="70"/>
      <c r="H112" s="70"/>
      <c r="I112" s="70"/>
      <c r="J112" s="70"/>
      <c r="K112" s="66"/>
      <c r="L112" s="66"/>
    </row>
    <row r="113" spans="2:12" ht="15.75" x14ac:dyDescent="0.25">
      <c r="B113" s="24">
        <v>462</v>
      </c>
      <c r="C113" s="35"/>
      <c r="D113" s="44" t="s">
        <v>161</v>
      </c>
      <c r="E113" s="29"/>
      <c r="F113" s="29"/>
      <c r="G113" s="29"/>
      <c r="H113" s="29"/>
      <c r="I113" s="29"/>
      <c r="J113" s="25"/>
      <c r="K113" s="38">
        <f>SUJET!U12</f>
        <v>1500</v>
      </c>
      <c r="L113" s="38"/>
    </row>
    <row r="114" spans="2:12" ht="15.75" x14ac:dyDescent="0.25">
      <c r="B114" s="26">
        <v>281</v>
      </c>
      <c r="C114" s="36"/>
      <c r="D114" s="30" t="s">
        <v>162</v>
      </c>
      <c r="E114" s="31"/>
      <c r="F114" s="31"/>
      <c r="G114" s="31"/>
      <c r="H114" s="31"/>
      <c r="I114" s="31"/>
      <c r="J114" s="32"/>
      <c r="K114" s="39">
        <f>SUJET!T12</f>
        <v>4800</v>
      </c>
      <c r="L114" s="39"/>
    </row>
    <row r="115" spans="2:12" ht="15.75" x14ac:dyDescent="0.25">
      <c r="B115" s="26"/>
      <c r="C115" s="36">
        <v>218</v>
      </c>
      <c r="D115" s="33"/>
      <c r="E115" s="46" t="s">
        <v>163</v>
      </c>
      <c r="F115" s="31"/>
      <c r="G115" s="31"/>
      <c r="H115" s="31"/>
      <c r="I115" s="31"/>
      <c r="J115" s="32"/>
      <c r="K115" s="39"/>
      <c r="L115" s="39">
        <f>SUJET!R12</f>
        <v>6000</v>
      </c>
    </row>
    <row r="116" spans="2:12" ht="15.75" x14ac:dyDescent="0.25">
      <c r="B116" s="26"/>
      <c r="C116" s="36">
        <v>752</v>
      </c>
      <c r="D116" s="33"/>
      <c r="E116" s="34" t="s">
        <v>147</v>
      </c>
      <c r="F116" s="31"/>
      <c r="G116" s="31"/>
      <c r="H116" s="31"/>
      <c r="I116" s="31"/>
      <c r="J116" s="32"/>
      <c r="K116" s="39"/>
      <c r="L116" s="39">
        <f>K113+K114-L115-L117</f>
        <v>95.999999999999972</v>
      </c>
    </row>
    <row r="117" spans="2:12" x14ac:dyDescent="0.25">
      <c r="B117" s="26"/>
      <c r="C117" s="36">
        <v>445</v>
      </c>
      <c r="D117" s="33"/>
      <c r="E117" s="31" t="s">
        <v>164</v>
      </c>
      <c r="F117" s="31"/>
      <c r="G117" s="31"/>
      <c r="H117" s="31"/>
      <c r="I117" s="31"/>
      <c r="J117" s="32"/>
      <c r="K117" s="39"/>
      <c r="L117" s="39">
        <f>SUJET!V12</f>
        <v>204.00000000000003</v>
      </c>
    </row>
    <row r="118" spans="2:12" x14ac:dyDescent="0.25">
      <c r="B118" s="26"/>
      <c r="C118" s="36"/>
      <c r="D118" s="33"/>
      <c r="E118" s="31"/>
      <c r="F118" s="31"/>
      <c r="G118" s="31"/>
      <c r="H118" s="31"/>
      <c r="I118" s="31"/>
      <c r="J118" s="32"/>
      <c r="K118" s="39"/>
      <c r="L118" s="39"/>
    </row>
    <row r="119" spans="2:12" ht="15.75" x14ac:dyDescent="0.25">
      <c r="B119" s="27"/>
      <c r="C119" s="37"/>
      <c r="D119" s="67" t="s">
        <v>165</v>
      </c>
      <c r="E119" s="68"/>
      <c r="F119" s="68"/>
      <c r="G119" s="68"/>
      <c r="H119" s="68"/>
      <c r="I119" s="68"/>
      <c r="J119" s="69"/>
      <c r="K119" s="40">
        <f>+K113+K114</f>
        <v>6300</v>
      </c>
      <c r="L119" s="40">
        <f>L115+L116+L117</f>
        <v>6300</v>
      </c>
    </row>
  </sheetData>
  <mergeCells count="59">
    <mergeCell ref="L25:L26"/>
    <mergeCell ref="D31:J31"/>
    <mergeCell ref="D20:J20"/>
    <mergeCell ref="D24:J24"/>
    <mergeCell ref="B25:B26"/>
    <mergeCell ref="C25:C26"/>
    <mergeCell ref="D25:J26"/>
    <mergeCell ref="K25:K26"/>
    <mergeCell ref="K8:K9"/>
    <mergeCell ref="L8:L9"/>
    <mergeCell ref="D14:J14"/>
    <mergeCell ref="B15:B16"/>
    <mergeCell ref="C15:C16"/>
    <mergeCell ref="D15:J16"/>
    <mergeCell ref="K15:K16"/>
    <mergeCell ref="L15:L16"/>
    <mergeCell ref="D8:J9"/>
    <mergeCell ref="C8:C9"/>
    <mergeCell ref="B8:B9"/>
    <mergeCell ref="D36:J36"/>
    <mergeCell ref="B37:B38"/>
    <mergeCell ref="C37:C38"/>
    <mergeCell ref="D37:J38"/>
    <mergeCell ref="K37:K38"/>
    <mergeCell ref="B49:B50"/>
    <mergeCell ref="C49:C50"/>
    <mergeCell ref="D49:J50"/>
    <mergeCell ref="K49:K50"/>
    <mergeCell ref="L49:L50"/>
    <mergeCell ref="D55:J55"/>
    <mergeCell ref="D60:J60"/>
    <mergeCell ref="D65:J65"/>
    <mergeCell ref="D70:J70"/>
    <mergeCell ref="L37:L38"/>
    <mergeCell ref="D43:J43"/>
    <mergeCell ref="D48:J48"/>
    <mergeCell ref="D75:J75"/>
    <mergeCell ref="B76:B77"/>
    <mergeCell ref="C76:C77"/>
    <mergeCell ref="D76:J77"/>
    <mergeCell ref="K76:K77"/>
    <mergeCell ref="L76:L77"/>
    <mergeCell ref="D83:J83"/>
    <mergeCell ref="D88:J88"/>
    <mergeCell ref="D93:J93"/>
    <mergeCell ref="D98:J98"/>
    <mergeCell ref="B99:B100"/>
    <mergeCell ref="C99:C100"/>
    <mergeCell ref="D99:J100"/>
    <mergeCell ref="K99:K100"/>
    <mergeCell ref="L99:L100"/>
    <mergeCell ref="L111:L112"/>
    <mergeCell ref="D119:J119"/>
    <mergeCell ref="D110:J110"/>
    <mergeCell ref="D105:J105"/>
    <mergeCell ref="B111:B112"/>
    <mergeCell ref="C111:C112"/>
    <mergeCell ref="D111:J112"/>
    <mergeCell ref="K111:K11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PAGE G</vt:lpstr>
      <vt:lpstr>SUJET</vt:lpstr>
      <vt:lpstr>BALANCE</vt:lpstr>
      <vt:lpstr>CORRIGE</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
  <dcterms:created xsi:type="dcterms:W3CDTF">2019-08-23T16:15:51Z</dcterms:created>
  <dcterms:modified xsi:type="dcterms:W3CDTF">2020-10-22T06:05:26Z</dcterms:modified>
</cp:coreProperties>
</file>