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showSheetTabs="0" xWindow="480" yWindow="300" windowWidth="18495" windowHeight="11700"/>
  </bookViews>
  <sheets>
    <sheet name="MENU" sheetId="1" r:id="rId1"/>
    <sheet name="Feuil2" sheetId="2" r:id="rId2"/>
    <sheet name="Feuil1" sheetId="4" r:id="rId3"/>
    <sheet name="Feuil3" sheetId="5" r:id="rId4"/>
    <sheet name="Feuil4" sheetId="6" r:id="rId5"/>
    <sheet name="Feuil5" sheetId="7" r:id="rId6"/>
    <sheet name="Feuil6" sheetId="8" r:id="rId7"/>
    <sheet name="Feuil7" sheetId="9" r:id="rId8"/>
    <sheet name="Feuil8" sheetId="10" r:id="rId9"/>
    <sheet name="Feuil9" sheetId="11" r:id="rId10"/>
    <sheet name="Feuil10" sheetId="12" r:id="rId11"/>
    <sheet name="Feuil11" sheetId="13" r:id="rId12"/>
    <sheet name="Feuil12" sheetId="14" r:id="rId13"/>
    <sheet name="Feuil13" sheetId="15" r:id="rId14"/>
    <sheet name="Feuil14" sheetId="16" r:id="rId15"/>
    <sheet name="Feuil15" sheetId="17" r:id="rId16"/>
    <sheet name="Feuil16" sheetId="18" r:id="rId17"/>
    <sheet name="Feuil17" sheetId="19" r:id="rId18"/>
    <sheet name="Feuil18" sheetId="20" r:id="rId19"/>
    <sheet name="Feuil19" sheetId="21" r:id="rId20"/>
  </sheets>
  <calcPr calcId="125725"/>
</workbook>
</file>

<file path=xl/calcChain.xml><?xml version="1.0" encoding="utf-8"?>
<calcChain xmlns="http://schemas.openxmlformats.org/spreadsheetml/2006/main">
  <c r="E42" i="10"/>
  <c r="E41"/>
  <c r="G39"/>
  <c r="E38"/>
  <c r="E37"/>
  <c r="G28"/>
  <c r="E27"/>
  <c r="G23"/>
  <c r="E21" s="1"/>
  <c r="G22"/>
  <c r="G19"/>
  <c r="E18"/>
  <c r="M70" i="9"/>
  <c r="M69"/>
  <c r="K68"/>
  <c r="K67"/>
  <c r="M65"/>
  <c r="M64"/>
  <c r="K63"/>
  <c r="K62"/>
  <c r="M60"/>
  <c r="M59"/>
  <c r="K58"/>
  <c r="K57"/>
  <c r="M46"/>
  <c r="K45"/>
  <c r="K44"/>
  <c r="K43"/>
  <c r="K49"/>
  <c r="M50" s="1"/>
  <c r="K46"/>
  <c r="M47" s="1"/>
  <c r="E58"/>
  <c r="E57"/>
  <c r="E56"/>
  <c r="C58"/>
  <c r="C57"/>
  <c r="C56"/>
  <c r="E54"/>
  <c r="C54"/>
  <c r="E53"/>
  <c r="E52"/>
  <c r="E51"/>
  <c r="C53"/>
  <c r="C52"/>
  <c r="C51"/>
  <c r="F33"/>
  <c r="F30"/>
  <c r="M18"/>
  <c r="I9"/>
  <c r="M17" s="1"/>
  <c r="E26"/>
  <c r="J6" s="1"/>
  <c r="E33"/>
  <c r="E30"/>
  <c r="D28"/>
  <c r="J5" s="1"/>
  <c r="C28"/>
  <c r="J4" s="1"/>
  <c r="K12" s="1"/>
  <c r="B28"/>
  <c r="J3" s="1"/>
  <c r="B73" i="8"/>
  <c r="E81" s="1"/>
  <c r="G82" s="1"/>
  <c r="G66"/>
  <c r="E58"/>
  <c r="G59" s="1"/>
  <c r="B75" s="1"/>
  <c r="E83" s="1"/>
  <c r="G84" s="1"/>
  <c r="G53"/>
  <c r="E52"/>
  <c r="G21"/>
  <c r="G26" s="1"/>
  <c r="E28" s="1"/>
  <c r="G29" s="1"/>
  <c r="E20"/>
  <c r="E25" s="1"/>
  <c r="E12" i="7"/>
  <c r="E13" s="1"/>
  <c r="G25"/>
  <c r="E24"/>
  <c r="G22"/>
  <c r="E20"/>
  <c r="E11"/>
  <c r="G65" i="6"/>
  <c r="G64"/>
  <c r="F62" s="1"/>
  <c r="F67" s="1"/>
  <c r="G68" s="1"/>
  <c r="G63"/>
  <c r="C58"/>
  <c r="G43" i="10" l="1"/>
  <c r="M14" i="9"/>
  <c r="K21"/>
  <c r="K25" s="1"/>
  <c r="M26" s="1"/>
  <c r="K13"/>
  <c r="K31"/>
  <c r="M32" s="1"/>
  <c r="K16"/>
  <c r="K28"/>
  <c r="M29" s="1"/>
  <c r="F27"/>
  <c r="K20" s="1"/>
  <c r="E34" i="8"/>
  <c r="G35" s="1"/>
  <c r="E31"/>
  <c r="G32" s="1"/>
  <c r="E21" i="7"/>
  <c r="G23" s="1"/>
  <c r="G22" i="9" l="1"/>
  <c r="J39" i="6"/>
  <c r="J38"/>
  <c r="G43"/>
  <c r="G42"/>
  <c r="C9"/>
  <c r="C11" s="1"/>
  <c r="I6"/>
  <c r="F32"/>
  <c r="H19" i="4"/>
  <c r="F18"/>
  <c r="H13"/>
  <c r="F12"/>
  <c r="F36" i="5"/>
  <c r="F56"/>
  <c r="F58"/>
  <c r="F57"/>
  <c r="E55"/>
  <c r="F54"/>
  <c r="E53"/>
  <c r="F50"/>
  <c r="E49"/>
  <c r="F47"/>
  <c r="E46"/>
  <c r="B42"/>
  <c r="A41"/>
  <c r="F37"/>
  <c r="E35"/>
  <c r="F20"/>
  <c r="B25" s="1"/>
  <c r="F26" s="1"/>
  <c r="D27" s="1"/>
  <c r="F19"/>
  <c r="F18"/>
  <c r="F17"/>
  <c r="F14"/>
  <c r="F15"/>
  <c r="F16"/>
  <c r="F13"/>
  <c r="H42" i="2"/>
  <c r="F41"/>
  <c r="H36"/>
  <c r="F35"/>
  <c r="H28"/>
  <c r="F26" s="1"/>
  <c r="H27"/>
  <c r="H21"/>
  <c r="F20"/>
  <c r="F19"/>
  <c r="G44" i="6" l="1"/>
  <c r="J42" s="1"/>
  <c r="F41" s="1"/>
  <c r="G24"/>
  <c r="G25"/>
  <c r="C13"/>
  <c r="F28" s="1"/>
  <c r="E32" i="5"/>
  <c r="F33" s="1"/>
  <c r="F38" s="1"/>
  <c r="D21"/>
  <c r="F23" i="6" l="1"/>
  <c r="F29" s="1"/>
  <c r="F27"/>
  <c r="G30" l="1"/>
</calcChain>
</file>

<file path=xl/sharedStrings.xml><?xml version="1.0" encoding="utf-8"?>
<sst xmlns="http://schemas.openxmlformats.org/spreadsheetml/2006/main" count="478" uniqueCount="320">
  <si>
    <t>La société X a acheté le 02/01/N une turbine à gaz pour un prix de</t>
  </si>
  <si>
    <t>dépenses de révision (pièces de rechange, main d’oeuvre, etc…)</t>
  </si>
  <si>
    <t>soumise, d’après les prescriptions du constructeur, à une révision</t>
  </si>
  <si>
    <t>générale (inspection majeure) tous les trois</t>
  </si>
  <si>
    <t>Sa durée d’utilité est de</t>
  </si>
  <si>
    <t>1ère révision est de</t>
  </si>
  <si>
    <t>ans</t>
  </si>
  <si>
    <t>Solution :</t>
  </si>
  <si>
    <t>Comptabilisation de l’acquisition de la turbine à gaz et du composant «Révision » le 02/01/N</t>
  </si>
  <si>
    <t>02/01/N</t>
  </si>
  <si>
    <t>CPT</t>
  </si>
  <si>
    <t>D</t>
  </si>
  <si>
    <t>C</t>
  </si>
  <si>
    <t>215 X</t>
  </si>
  <si>
    <t>215 Y</t>
  </si>
  <si>
    <t>404X</t>
  </si>
  <si>
    <t>Fournisseurs d’immobilisations</t>
  </si>
  <si>
    <t>Immobilisations corporelles-TAG*</t>
  </si>
  <si>
    <t>Immobilisations corporelles « Composant Révision »</t>
  </si>
  <si>
    <t>*A titre de simplification, la Turbine à gaz est considérée comme un seul composan</t>
  </si>
  <si>
    <t>Comptabilisation des dotations aux amortissements</t>
  </si>
  <si>
    <t>2815X</t>
  </si>
  <si>
    <t>Amortissements TAG</t>
  </si>
  <si>
    <t>2815Y</t>
  </si>
  <si>
    <t>Amortissements composant</t>
  </si>
  <si>
    <t>A la fin de l’exercice N+2 le composant « Révision » sera totalement amorti et la valeur</t>
  </si>
  <si>
    <t>comptable (nette) sera nulle. Il faudra donc solder le compte 215Y « composant Révision »</t>
  </si>
  <si>
    <t>en le créditant par le débit du compte 2815Y « Amortissement Composant Révision », soit le</t>
  </si>
  <si>
    <t>schéma d’écriture ci-après :</t>
  </si>
  <si>
    <t>02/01/N+3</t>
  </si>
  <si>
    <t>Constatation sortie « composant révision »</t>
  </si>
  <si>
    <t>215Y</t>
  </si>
  <si>
    <t>Amort. composant « révision</t>
  </si>
  <si>
    <t>Au 02 janvier N+4, il faut enregistrer le coût de la 1ère révision comme suit :</t>
  </si>
  <si>
    <t>40x</t>
  </si>
  <si>
    <t>Fournisseurs</t>
  </si>
  <si>
    <t>Constatation acquisition composant 1ère révision</t>
  </si>
  <si>
    <t>Le 10/06/2011 l’entité BLUM retire de la banque un montant de</t>
  </si>
  <si>
    <t>qu’elle dépose au niveau de la caisse.</t>
  </si>
  <si>
    <t>Journal auxiliaire de banque</t>
  </si>
  <si>
    <t>Journal auxiliaire de caisse</t>
  </si>
  <si>
    <t>58x</t>
  </si>
  <si>
    <t>512x</t>
  </si>
  <si>
    <t>Virements de fonds</t>
  </si>
  <si>
    <t>Banque, compte courant</t>
  </si>
  <si>
    <t>Retrait de banque pour alimentation caisse</t>
  </si>
  <si>
    <t>53x</t>
  </si>
  <si>
    <t>Caisse</t>
  </si>
  <si>
    <t>Alimentation caisse</t>
  </si>
  <si>
    <t>a) Cas où le résultat du contrat est bénéficiaire</t>
  </si>
  <si>
    <t>Le 01/05/N, une entreprise a lancé la construction d’un ouvrage dont la durée de réalisation est</t>
  </si>
  <si>
    <t>estimée à 14 mois ; il doit se terminer le 30/06/N+1. Le prix ferme du contrat convenu avec le</t>
  </si>
  <si>
    <t>client est de</t>
  </si>
  <si>
    <t>hors TVA.</t>
  </si>
  <si>
    <t>Au 31/12/N, la situation des coûts des travaux se présente comme suit :</t>
  </si>
  <si>
    <t>Nature</t>
  </si>
  <si>
    <t>31/12/N</t>
  </si>
  <si>
    <t>Reste à réaliser</t>
  </si>
  <si>
    <t>Total</t>
  </si>
  <si>
    <t>Charges directes :</t>
  </si>
  <si>
    <t>Matériaux</t>
  </si>
  <si>
    <t>Main d’oeuvre</t>
  </si>
  <si>
    <t>Sous-traitance</t>
  </si>
  <si>
    <t>Charges indirectes dont :</t>
  </si>
  <si>
    <t>Assurances</t>
  </si>
  <si>
    <t>Frais généraux acceptés par le client</t>
  </si>
  <si>
    <t>Coût total hors frais généraux non acceptés par le client</t>
  </si>
  <si>
    <t>Le bénéfice estimé à terme est de</t>
  </si>
  <si>
    <t>Si les données sont</t>
  </si>
  <si>
    <t>suffisamment fiables, une partie du bénéfice doit apparaître au 31/12/N. Déterminons le degré</t>
  </si>
  <si>
    <t>(taux) d’avancement des travaux.</t>
  </si>
  <si>
    <t>On suppose, dans un premier temps, que ce taux est calculé en fonction du coût des travaux,</t>
  </si>
  <si>
    <t>soit</t>
  </si>
  <si>
    <t>L’entreprise peut donc comptabiliser un produit au 31/12/N égal</t>
  </si>
  <si>
    <t>au prix de vente global multiplié par le pourcentage d’avancement, soit :</t>
  </si>
  <si>
    <t>ce qui permet de dégager un bénéfice de</t>
  </si>
  <si>
    <t>à la fin de l’exercice N.</t>
  </si>
  <si>
    <t>Les écritures suivantes seront transcrites en comptabilité chez l’entreprise,sachant que les</t>
  </si>
  <si>
    <t>de dépenses imputables au contrat ont déjà été comptabilisées au cours de l’exercice N.</t>
  </si>
  <si>
    <t>417x</t>
  </si>
  <si>
    <t>704x</t>
  </si>
  <si>
    <t>411X</t>
  </si>
  <si>
    <t>445x</t>
  </si>
  <si>
    <t>Créances sur travaux ou prestations en cours</t>
  </si>
  <si>
    <t>Ventes de travaux</t>
  </si>
  <si>
    <t>30/06/N+1</t>
  </si>
  <si>
    <t>Clients</t>
  </si>
  <si>
    <t>Etat, TVA collectée</t>
  </si>
  <si>
    <t>Supposons maintenant que le taux d’avancement des travaux au 31/1/2/N, obtenu à partir de</t>
  </si>
  <si>
    <t>mesures physiques, soit de</t>
  </si>
  <si>
    <t>Dans ce cas, le montant des travaux à facturer est de</t>
  </si>
  <si>
    <t>hors TVA et le bénéfice qui apparaitra au compte de résultats au 31/12/N est de</t>
  </si>
  <si>
    <t>Les travaux effectués ne correspondant pas à l’avancement des travaux</t>
  </si>
  <si>
    <t>sont comptabilisés à l’actif en travaux en cours,d’où les écritures suivantes</t>
  </si>
  <si>
    <t>Le bénéfice qui apparait au compte de résultat au 31/12/N est égal à la différence entre les</t>
  </si>
  <si>
    <t>produits (comptes 704 et 723 ) et les charges de l’exercice, soit :</t>
  </si>
  <si>
    <t>(440 000 KDA + 35 000 KDA) - 420 000 KDA = 55 000 KDA.</t>
  </si>
  <si>
    <t>Créances sur travaux et prestations en cours</t>
  </si>
  <si>
    <t>Travaux en cours</t>
  </si>
  <si>
    <t>Variation de stocks d’encours</t>
  </si>
  <si>
    <t>420 000 KDA- (55 % x 700 000) = 35 000 KDA</t>
  </si>
  <si>
    <t>HT</t>
  </si>
  <si>
    <t>Remise</t>
  </si>
  <si>
    <t>TVA</t>
  </si>
  <si>
    <t>Escompte</t>
  </si>
  <si>
    <t>411x</t>
  </si>
  <si>
    <t>01/03/20N</t>
  </si>
  <si>
    <t>70x</t>
  </si>
  <si>
    <t>Facture de vente n°… du…</t>
  </si>
  <si>
    <t>668x</t>
  </si>
  <si>
    <t>Escompte 5 % pour règlement anticipé</t>
  </si>
  <si>
    <t>Autres charges financières -escomptes accordés</t>
  </si>
  <si>
    <t>Etat, TVA récupérable</t>
  </si>
  <si>
    <t>Banques, comptes courants</t>
  </si>
  <si>
    <t>L’escompte accordé au client étant assis sur le montant de la créance T.V.A comprise, il</t>
  </si>
  <si>
    <t>s’ensuit que cette taxe sera enregistrée au compte 445x « Etat, TVA récupérable », comme</t>
  </si>
  <si>
    <t>Ventes de .</t>
  </si>
  <si>
    <t>Remarque :</t>
  </si>
  <si>
    <t>schématisé dans l’exemple ci-dessous</t>
  </si>
  <si>
    <t>1er cas</t>
  </si>
  <si>
    <t>L’entreprise assure le transport des biens vendus par ses propres moyens</t>
  </si>
  <si>
    <t>Coût du transport assuré par l’entreprise et facturé au client</t>
  </si>
  <si>
    <t>708x</t>
  </si>
  <si>
    <t>Produits des activités annexes</t>
  </si>
  <si>
    <t>Dans ce cas, le montant des frais de transport facturés au client est enregistré hors TVA au</t>
  </si>
  <si>
    <t>crédit du compte 708 « Produits des activités annexes » ou du sous compte 708X « Autres</t>
  </si>
  <si>
    <t>produits des activités annexes, port et frais accessoires facturés aux clients».</t>
  </si>
  <si>
    <t>Timbre fiscal</t>
  </si>
  <si>
    <t>Ventes de marchandises</t>
  </si>
  <si>
    <t>Etat, taxes sur le chiffre</t>
  </si>
  <si>
    <t>447x</t>
  </si>
  <si>
    <t>Autres impôts, taxes et</t>
  </si>
  <si>
    <t>Facture de vente n° .. Du</t>
  </si>
  <si>
    <t>Vente au comptant, reçu n° .. Du</t>
  </si>
  <si>
    <t>Main-d’œuvre</t>
  </si>
  <si>
    <t>Autres consommations</t>
  </si>
  <si>
    <t>Coût total hors TVA</t>
  </si>
  <si>
    <t>TVA (récupérable</t>
  </si>
  <si>
    <t>Coût total TVA comprise</t>
  </si>
  <si>
    <t>Cette immobilisation corporelle est enregistrée en principe en trois étapes :</t>
  </si>
  <si>
    <t> Constatation de la consommation de biens (stocks, etc) en débitant les comptes de</t>
  </si>
  <si>
    <t>charges concernés par le crédit des comptes de fournisseurs et/ou de disponibilités</t>
  </si>
  <si>
    <t>232x</t>
  </si>
  <si>
    <t>Immobilisations corporelles en cours</t>
  </si>
  <si>
    <t>Etat, taxes sur le chiffre d’affaires - TVA à récup</t>
  </si>
  <si>
    <t>Production immobilisée</t>
  </si>
  <si>
    <t>Constructions</t>
  </si>
  <si>
    <t>Les subventions d’exploitation sont portées au crédit du compte «74 Subventions</t>
  </si>
  <si>
    <t>d’exploitation » qui est subdivisé comme suit, pour enregistrer de manière distincte les</t>
  </si>
  <si>
    <t>subventions d’équilibre et les autres subventions d’exploitation, soit :</t>
  </si>
  <si>
    <t>Subventions d’équilibre</t>
  </si>
  <si>
    <t>Autres subventions d’exploitation</t>
  </si>
  <si>
    <t>subvention</t>
  </si>
  <si>
    <t xml:space="preserve">est accordée à une entreprise implantée dans une zone prioritaire </t>
  </si>
  <si>
    <t>des Hauts Plateaux en vue de lui permettre de maintenir l’activité et l’emploi pendant au moins 3 ans</t>
  </si>
  <si>
    <t>(N, N+1 et N+2) ; l’entreprise a encaissée cette subvention trois mois après en avoir reçu la notification</t>
  </si>
  <si>
    <t>de la décision d’octroi par l’Organisme chargé du développement des Hauts Plateaux.</t>
  </si>
  <si>
    <t>Les écritures comptables à passer sont les suivantes :</t>
  </si>
  <si>
    <t>(Constatation subvention à recevoir)</t>
  </si>
  <si>
    <t>Etat et autres collectivités publiques</t>
  </si>
  <si>
    <t>Produits constatés d’avance</t>
  </si>
  <si>
    <t>Comptabilisation de l’encaissement de la subvention en (</t>
  </si>
  <si>
    <t>Encaissement subvention et solde du compte crédité)</t>
  </si>
  <si>
    <t>Montant de la subvention rapporté au résultat de l’exercice N</t>
  </si>
  <si>
    <t>487*</t>
  </si>
  <si>
    <t>748*</t>
  </si>
  <si>
    <t>Montant de la subvention rapporté au résultat de l’exercice N+1</t>
  </si>
  <si>
    <t>Montant de la subvention rapporté au résultat de l’exercice N+2</t>
  </si>
  <si>
    <t>Le montant porté au débit du compte 487 et au crédit du compte 748 est supposé correspondre à celui des charges supportées</t>
  </si>
  <si>
    <t>par l’entité au cours de chaque exercice et compensées par la partie de la subvention rapportée au compte de résultat.</t>
  </si>
  <si>
    <t>comptabilisation d’une subvention d’équipement :</t>
  </si>
  <si>
    <t>La société X a obtenu de son Ministère de tutelle dans le cadre de la loi de finances pour</t>
  </si>
  <si>
    <t>l’exercice N une subvention de 1,5 milliard de DA le 02 janvier de l’exercice N, destinée à l’aider</t>
  </si>
  <si>
    <t>à financer l’acquisition de divers équipements dont le coût global est estimé à quatre (4)</t>
  </si>
  <si>
    <t>milliards de DA. La durée d’amortissement est de 25 ans et le mode linéaire est retenu car</t>
  </si>
  <si>
    <t>supposé refléter le mieux la consommation des avantages économiques. La société est</t>
  </si>
  <si>
    <t>soumise à l’IBS au taux de 25 %. Il est fait abstraction de la TVA et de l‘impôt différé.</t>
  </si>
  <si>
    <t>a) Constatation de la créance et de l’encaissement de la subvention</t>
  </si>
  <si>
    <t>Comptabilisation de la subvention dans les livres de la société</t>
  </si>
  <si>
    <t>441X</t>
  </si>
  <si>
    <t>131X</t>
  </si>
  <si>
    <t>Subventions d’équipement</t>
  </si>
  <si>
    <t>Octroi d’une subvention par MEM</t>
  </si>
  <si>
    <t>Encaissement effectif de la subvention : le compte 441 sera</t>
  </si>
  <si>
    <t>crédité par le débit d’un compte de trésorerie</t>
  </si>
  <si>
    <t>441x</t>
  </si>
  <si>
    <t>Banques comptes courants</t>
  </si>
  <si>
    <t>Etat et autres collectivités</t>
  </si>
  <si>
    <t>Encaissement de la subvention</t>
  </si>
  <si>
    <t>Acquisition des équipements et réalisation de la ligne(1)</t>
  </si>
  <si>
    <t>215X</t>
  </si>
  <si>
    <t>Installations techniques</t>
  </si>
  <si>
    <t>Acquisition équipements</t>
  </si>
  <si>
    <t>b) Constatation de la dotation aux amortissements à la fin de l’exercice N et de la reprise en</t>
  </si>
  <si>
    <t>produits de la subvention à hauteur du montant de la dotation aux amortissements qui ressort</t>
  </si>
  <si>
    <t>comme suit :</t>
  </si>
  <si>
    <t>Montant total de la dotation aux amortissements à la fin de l’exercice N :</t>
  </si>
  <si>
    <t>Montant de la dotation relative à la quote-part de la partie subventionnée du coût</t>
  </si>
  <si>
    <t>La dotation aux amortissements et la reprise de la subvention sont comptabilisées comme</t>
  </si>
  <si>
    <t>suit selon la méthode des « produits différés » préconisée par le Système Comptable</t>
  </si>
  <si>
    <t>Financier :</t>
  </si>
  <si>
    <t>Dotations aux amortissements, provisions et pertes</t>
  </si>
  <si>
    <t>2815x</t>
  </si>
  <si>
    <t>Amortissements installations</t>
  </si>
  <si>
    <t>Subventions d’équipements virées</t>
  </si>
  <si>
    <t>Quotes-parts de subventions</t>
  </si>
  <si>
    <t>Comptes de</t>
  </si>
  <si>
    <t>stocks</t>
  </si>
  <si>
    <t>Stock</t>
  </si>
  <si>
    <t>initial</t>
  </si>
  <si>
    <t>Achats de</t>
  </si>
  <si>
    <t>l’exercice</t>
  </si>
  <si>
    <t>final</t>
  </si>
  <si>
    <t>Consommations</t>
  </si>
  <si>
    <t>de l’exercice</t>
  </si>
  <si>
    <t>Variation</t>
  </si>
  <si>
    <t>des stocks</t>
  </si>
  <si>
    <t>30 stocks deMarchandises</t>
  </si>
  <si>
    <t>SI</t>
  </si>
  <si>
    <t>SF</t>
  </si>
  <si>
    <t>C=SI+A-SF</t>
  </si>
  <si>
    <t>SI-SF</t>
  </si>
  <si>
    <t>31 Matières et ournitures</t>
  </si>
  <si>
    <t>32 Autres approvisionnements</t>
  </si>
  <si>
    <t>a) Cas des achats de marchandises vendues</t>
  </si>
  <si>
    <t>Achats A</t>
  </si>
  <si>
    <t>Stock final (SF)</t>
  </si>
  <si>
    <t>Stock Initial (SI)..…</t>
  </si>
  <si>
    <t>Charges</t>
  </si>
  <si>
    <t>Sachant que les ventes ont été faites à raison de</t>
  </si>
  <si>
    <t>hors TVA l’unité, soit un montant de</t>
  </si>
  <si>
    <t>725X60</t>
  </si>
  <si>
    <t>hors TVA, les écritures comptable à passer sont les suivantes</t>
  </si>
  <si>
    <t>380X</t>
  </si>
  <si>
    <t>Achats de marchandises</t>
  </si>
  <si>
    <t>Etat, TVA déductible sur biens et services</t>
  </si>
  <si>
    <t>401x</t>
  </si>
  <si>
    <t>Fournisseurs de stocks</t>
  </si>
  <si>
    <t>(Suivant facture n° … du ….)</t>
  </si>
  <si>
    <t>TVA collectée</t>
  </si>
  <si>
    <t>(Suivant facture de vente n°… du…)</t>
  </si>
  <si>
    <t>Le solde du compte 6030 étant négatif de</t>
  </si>
  <si>
    <t>son regroupement avec le compte</t>
  </si>
  <si>
    <t>600 « marchandises consommées »</t>
  </si>
  <si>
    <t>donne une consommation de</t>
  </si>
  <si>
    <t>qui figurera au compte de résultats</t>
  </si>
  <si>
    <t>Ceci étant, les écritures suivantes doivent être enregistrées</t>
  </si>
  <si>
    <t>Achats consommés de marchandises</t>
  </si>
  <si>
    <t>380x</t>
  </si>
  <si>
    <t>Achats marchandises</t>
  </si>
  <si>
    <t>(Pour solde du compte crédité)</t>
  </si>
  <si>
    <t>Variation du stock de marchandises</t>
  </si>
  <si>
    <t>30x</t>
  </si>
  <si>
    <t>Stocks de marchandises</t>
  </si>
  <si>
    <t>(Pour solde du compte crédité )</t>
  </si>
  <si>
    <t>Variation du stock marchandises</t>
  </si>
  <si>
    <t>Constatation du stock final suivant état d’inventaire physique valorisé au 31-12-N.</t>
  </si>
  <si>
    <t>An2020</t>
  </si>
  <si>
    <t>b) Cas des achats de matières et fournitures consommées</t>
  </si>
  <si>
    <t>autres approvisionnements est déterminé, dans le cadre de l’inventaire intermittent, selon la</t>
  </si>
  <si>
    <t>relation</t>
  </si>
  <si>
    <r>
      <t xml:space="preserve">Comme pour les marchandises, le montant </t>
    </r>
    <r>
      <rPr>
        <b/>
        <sz val="11"/>
        <color rgb="FFFF0000"/>
        <rFont val="Calibri"/>
        <family val="2"/>
        <scheme val="minor"/>
      </rPr>
      <t>(C</t>
    </r>
    <r>
      <rPr>
        <sz val="11"/>
        <color theme="1"/>
        <rFont val="Calibri"/>
        <family val="2"/>
        <scheme val="minor"/>
      </rPr>
      <t>) des consommations de matières, fournitures et</t>
    </r>
  </si>
  <si>
    <t>Suivant les données de l’exemple ci-dessus, nous aurons ainsi :</t>
  </si>
  <si>
    <t>Eléments</t>
  </si>
  <si>
    <t>Matières premières</t>
  </si>
  <si>
    <t>Approvisionnements</t>
  </si>
  <si>
    <t>a-Stock initial (SI)</t>
  </si>
  <si>
    <t>b-Achats hors TVA (A)</t>
  </si>
  <si>
    <t>C-Stock final (SF)</t>
  </si>
  <si>
    <t>d-Consommations (SI+A-SF)</t>
  </si>
  <si>
    <t>OU</t>
  </si>
  <si>
    <t>e-Achats</t>
  </si>
  <si>
    <t>f-Variation de stock (SI-SF)</t>
  </si>
  <si>
    <t>g-Consommations (e+f)</t>
  </si>
  <si>
    <t>Comptabilisation des achats au cours de l’exercice</t>
  </si>
  <si>
    <t>En cours d’exercice</t>
  </si>
  <si>
    <t>381x</t>
  </si>
  <si>
    <t>382x</t>
  </si>
  <si>
    <t>Suivant facture n° … du ….</t>
  </si>
  <si>
    <t>Matières premières et fournitures stockées</t>
  </si>
  <si>
    <t>Autres approvisionnements stockés</t>
  </si>
  <si>
    <t>En fin d’exercice</t>
  </si>
  <si>
    <t>601x</t>
  </si>
  <si>
    <t>602x</t>
  </si>
  <si>
    <t>Matières premières et fournitures</t>
  </si>
  <si>
    <t>Autres approvisionnements</t>
  </si>
  <si>
    <t>(Pour solde des comptes crédités)</t>
  </si>
  <si>
    <t>6031x</t>
  </si>
  <si>
    <t>Variation du stock de matières premières et fournitures</t>
  </si>
  <si>
    <t>Variation des stocks autres approvisionnements</t>
  </si>
  <si>
    <t>6032x</t>
  </si>
  <si>
    <t>31x</t>
  </si>
  <si>
    <t>Pour solde des comptes crédités (stock initial)</t>
  </si>
  <si>
    <t>(Constatation du stock final suivant états d’inventaires</t>
  </si>
  <si>
    <t>32x</t>
  </si>
  <si>
    <t>Variation du stock matières et fournitures</t>
  </si>
  <si>
    <t>Variation du stock autres approvts</t>
  </si>
  <si>
    <t>La société A a acquis le 01/05/N un hangar de stockage. Pour le rentabiliser, elle décide de le</t>
  </si>
  <si>
    <t>louer à la société B pour une durée de trois (3) ans. Le contrat a été signé le 01/07/N. Les</t>
  </si>
  <si>
    <t>loyers sont de</t>
  </si>
  <si>
    <t>hors TVA par mois payables d’avance au début de chaque trimestre</t>
  </si>
  <si>
    <t>Le coût du hangar est de</t>
  </si>
  <si>
    <t>et sa durée d’utilisation est estimée à 20 ans (sa</t>
  </si>
  <si>
    <t>valeur résiduelle est négligeable). La Société A applique le système de l’amortissement linéaire</t>
  </si>
  <si>
    <t>1°/ Comptabilisation chez le bailleur</t>
  </si>
  <si>
    <t>Acquisition du hangar</t>
  </si>
  <si>
    <t>01/05/N</t>
  </si>
  <si>
    <t>213x</t>
  </si>
  <si>
    <t>Constructions (hangar</t>
  </si>
  <si>
    <t>(Acquisition réglée par chèque n° .. du …)</t>
  </si>
  <si>
    <t>758X</t>
  </si>
  <si>
    <t>Même écritures le 01/10/N</t>
  </si>
  <si>
    <t>Dotations aux amortissements</t>
  </si>
  <si>
    <t>Amortissement constructions</t>
  </si>
  <si>
    <t>2°/ Comptabilisation chez le locataire (preneur</t>
  </si>
  <si>
    <t>Seuls les loyers mensuels sont comptabilisés au cours de l’exercice, soit :</t>
  </si>
  <si>
    <t>Charges de locations simples</t>
  </si>
  <si>
    <t>Banque/Fournisseurs…</t>
  </si>
  <si>
    <t>Loyers juillet, août et septembre</t>
  </si>
  <si>
    <t>Loyers octobre, novembre et décembre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</si>
</sst>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[$-40C]mmmm\-yy;@"/>
  </numFmts>
  <fonts count="36">
    <font>
      <sz val="11"/>
      <color theme="1"/>
      <name val="Calibri"/>
      <family val="2"/>
      <scheme val="minor"/>
    </font>
    <font>
      <sz val="11"/>
      <color theme="1"/>
      <name val="Andalus"/>
      <family val="1"/>
    </font>
    <font>
      <u/>
      <sz val="11"/>
      <color theme="1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ndalus"/>
      <family val="1"/>
    </font>
    <font>
      <b/>
      <i/>
      <sz val="11"/>
      <color theme="1"/>
      <name val="Calibri"/>
      <family val="2"/>
      <scheme val="minor"/>
    </font>
    <font>
      <b/>
      <i/>
      <sz val="11"/>
      <color theme="1"/>
      <name val="Andalus"/>
      <family val="1"/>
    </font>
    <font>
      <sz val="10"/>
      <color theme="1"/>
      <name val="Calibri"/>
      <family val="2"/>
      <scheme val="minor"/>
    </font>
    <font>
      <b/>
      <u/>
      <sz val="10"/>
      <color theme="1"/>
      <name val="Andalus"/>
      <family val="1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Andalus"/>
      <family val="1"/>
    </font>
    <font>
      <sz val="11"/>
      <color rgb="FFFF0000"/>
      <name val="Calibri"/>
      <family val="2"/>
      <scheme val="minor"/>
    </font>
    <font>
      <b/>
      <u/>
      <sz val="11"/>
      <color rgb="FFFF0000"/>
      <name val="Andalus"/>
      <family val="1"/>
    </font>
    <font>
      <sz val="9"/>
      <color theme="1"/>
      <name val="Calibri"/>
      <family val="2"/>
      <scheme val="minor"/>
    </font>
    <font>
      <b/>
      <sz val="10"/>
      <color theme="1"/>
      <name val="Andalus"/>
      <family val="1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rgb="FFFF0000"/>
      <name val="Andalus"/>
      <family val="1"/>
    </font>
    <font>
      <i/>
      <sz val="11"/>
      <color theme="1"/>
      <name val="Andalus"/>
      <family val="1"/>
    </font>
    <font>
      <b/>
      <sz val="12"/>
      <color theme="1"/>
      <name val="Andalus"/>
      <family val="1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theme="1"/>
      <name val="Andalus"/>
      <family val="1"/>
    </font>
    <font>
      <b/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00B0F0"/>
      <name val="Calibri"/>
      <family val="2"/>
      <scheme val="minor"/>
    </font>
    <font>
      <b/>
      <i/>
      <sz val="11"/>
      <color theme="5" tint="-0.499984740745262"/>
      <name val="Calibri"/>
      <family val="2"/>
      <scheme val="minor"/>
    </font>
    <font>
      <b/>
      <u val="double"/>
      <sz val="11"/>
      <color rgb="FFFF0000"/>
      <name val="Andalus"/>
      <family val="1"/>
    </font>
  </fonts>
  <fills count="14">
    <fill>
      <patternFill patternType="none"/>
    </fill>
    <fill>
      <patternFill patternType="gray125"/>
    </fill>
    <fill>
      <gradientFill degree="90">
        <stop position="0">
          <color theme="2" tint="-9.8025452436902985E-2"/>
        </stop>
        <stop position="1">
          <color theme="4"/>
        </stop>
      </gradientFill>
    </fill>
    <fill>
      <patternFill patternType="solid">
        <fgColor theme="1" tint="4.9989318521683403E-2"/>
        <bgColor auto="1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42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60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1" applyBorder="1" applyAlignment="1" applyProtection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0" fillId="0" borderId="0" xfId="0" applyBorder="1"/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4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/>
    <xf numFmtId="0" fontId="0" fillId="0" borderId="31" xfId="0" applyBorder="1" applyAlignment="1">
      <alignment horizontal="center" vertical="center"/>
    </xf>
    <xf numFmtId="0" fontId="0" fillId="0" borderId="26" xfId="0" applyBorder="1"/>
    <xf numFmtId="0" fontId="0" fillId="0" borderId="32" xfId="0" applyBorder="1"/>
    <xf numFmtId="43" fontId="6" fillId="0" borderId="25" xfId="0" applyNumberFormat="1" applyFont="1" applyBorder="1"/>
    <xf numFmtId="0" fontId="4" fillId="0" borderId="34" xfId="0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0" fillId="0" borderId="40" xfId="0" applyBorder="1"/>
    <xf numFmtId="43" fontId="5" fillId="0" borderId="42" xfId="0" applyNumberFormat="1" applyFont="1" applyBorder="1" applyAlignment="1">
      <alignment vertical="center"/>
    </xf>
    <xf numFmtId="0" fontId="4" fillId="0" borderId="4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0" fillId="6" borderId="8" xfId="0" applyFont="1" applyFill="1" applyBorder="1" applyAlignment="1">
      <alignment vertical="center"/>
    </xf>
    <xf numFmtId="0" fontId="10" fillId="6" borderId="9" xfId="0" applyFont="1" applyFill="1" applyBorder="1"/>
    <xf numFmtId="0" fontId="10" fillId="6" borderId="28" xfId="0" applyFont="1" applyFill="1" applyBorder="1"/>
    <xf numFmtId="0" fontId="10" fillId="6" borderId="10" xfId="0" applyFont="1" applyFill="1" applyBorder="1" applyAlignment="1">
      <alignment vertical="center"/>
    </xf>
    <xf numFmtId="0" fontId="10" fillId="6" borderId="0" xfId="0" applyFont="1" applyFill="1" applyBorder="1"/>
    <xf numFmtId="0" fontId="10" fillId="6" borderId="11" xfId="0" applyFont="1" applyFill="1" applyBorder="1"/>
    <xf numFmtId="0" fontId="10" fillId="6" borderId="12" xfId="0" applyFont="1" applyFill="1" applyBorder="1" applyAlignment="1">
      <alignment vertical="center"/>
    </xf>
    <xf numFmtId="0" fontId="10" fillId="6" borderId="13" xfId="0" applyFont="1" applyFill="1" applyBorder="1"/>
    <xf numFmtId="0" fontId="10" fillId="6" borderId="14" xfId="0" applyFont="1" applyFill="1" applyBorder="1"/>
    <xf numFmtId="0" fontId="4" fillId="6" borderId="0" xfId="0" applyFont="1" applyFill="1" applyAlignment="1">
      <alignment vertical="center"/>
    </xf>
    <xf numFmtId="0" fontId="0" fillId="6" borderId="0" xfId="0" applyFill="1"/>
    <xf numFmtId="0" fontId="4" fillId="6" borderId="0" xfId="0" applyFont="1" applyFill="1"/>
    <xf numFmtId="0" fontId="9" fillId="6" borderId="0" xfId="0" applyFont="1" applyFill="1" applyAlignment="1">
      <alignment vertical="center"/>
    </xf>
    <xf numFmtId="0" fontId="4" fillId="5" borderId="4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 applyProtection="1">
      <alignment horizontal="center" vertical="center"/>
      <protection locked="0"/>
    </xf>
    <xf numFmtId="43" fontId="5" fillId="0" borderId="41" xfId="2" applyFont="1" applyFill="1" applyBorder="1" applyAlignment="1" applyProtection="1">
      <alignment vertical="center"/>
      <protection locked="0"/>
    </xf>
    <xf numFmtId="43" fontId="5" fillId="0" borderId="30" xfId="2" applyFont="1" applyFill="1" applyBorder="1" applyAlignment="1" applyProtection="1">
      <alignment vertical="center"/>
      <protection locked="0"/>
    </xf>
    <xf numFmtId="0" fontId="4" fillId="0" borderId="0" xfId="0" applyFont="1" applyBorder="1"/>
    <xf numFmtId="0" fontId="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44" xfId="0" applyBorder="1"/>
    <xf numFmtId="43" fontId="5" fillId="0" borderId="0" xfId="0" applyNumberFormat="1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43" fontId="7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0" fillId="0" borderId="45" xfId="0" applyBorder="1"/>
    <xf numFmtId="0" fontId="1" fillId="0" borderId="4" xfId="0" applyFont="1" applyBorder="1" applyAlignment="1">
      <alignment horizontal="center" vertical="center"/>
    </xf>
    <xf numFmtId="0" fontId="1" fillId="0" borderId="0" xfId="0" applyFont="1"/>
    <xf numFmtId="0" fontId="0" fillId="0" borderId="0" xfId="0" applyFill="1" applyBorder="1"/>
    <xf numFmtId="9" fontId="4" fillId="7" borderId="4" xfId="5" applyFont="1" applyFill="1" applyBorder="1" applyAlignment="1">
      <alignment horizontal="center" vertical="center"/>
    </xf>
    <xf numFmtId="43" fontId="5" fillId="5" borderId="4" xfId="2" applyFont="1" applyFill="1" applyBorder="1" applyProtection="1">
      <protection locked="0"/>
    </xf>
    <xf numFmtId="43" fontId="1" fillId="5" borderId="4" xfId="2" applyFont="1" applyFill="1" applyBorder="1" applyAlignment="1" applyProtection="1">
      <alignment vertical="center"/>
      <protection locked="0"/>
    </xf>
    <xf numFmtId="43" fontId="5" fillId="5" borderId="4" xfId="2" applyFont="1" applyFill="1" applyBorder="1" applyAlignment="1" applyProtection="1">
      <alignment vertical="center"/>
      <protection locked="0"/>
    </xf>
    <xf numFmtId="43" fontId="1" fillId="5" borderId="7" xfId="2" applyFont="1" applyFill="1" applyBorder="1" applyAlignment="1" applyProtection="1">
      <alignment vertical="center"/>
      <protection locked="0"/>
    </xf>
    <xf numFmtId="43" fontId="1" fillId="5" borderId="47" xfId="2" applyFont="1" applyFill="1" applyBorder="1" applyAlignment="1" applyProtection="1">
      <alignment vertical="center"/>
      <protection locked="0"/>
    </xf>
    <xf numFmtId="43" fontId="5" fillId="5" borderId="7" xfId="2" applyFont="1" applyFill="1" applyBorder="1" applyAlignment="1" applyProtection="1">
      <alignment vertical="center"/>
      <protection locked="0"/>
    </xf>
    <xf numFmtId="43" fontId="1" fillId="5" borderId="50" xfId="2" applyFont="1" applyFill="1" applyBorder="1" applyAlignment="1" applyProtection="1">
      <alignment vertical="center"/>
      <protection locked="0"/>
    </xf>
    <xf numFmtId="43" fontId="1" fillId="5" borderId="51" xfId="2" applyFont="1" applyFill="1" applyBorder="1" applyAlignment="1" applyProtection="1">
      <alignment vertical="center"/>
      <protection locked="0"/>
    </xf>
    <xf numFmtId="43" fontId="5" fillId="5" borderId="50" xfId="2" applyFont="1" applyFill="1" applyBorder="1" applyAlignment="1" applyProtection="1">
      <alignment vertical="center"/>
      <protection locked="0"/>
    </xf>
    <xf numFmtId="43" fontId="5" fillId="5" borderId="51" xfId="2" applyFont="1" applyFill="1" applyBorder="1" applyAlignment="1" applyProtection="1">
      <alignment vertical="center"/>
      <protection locked="0"/>
    </xf>
    <xf numFmtId="43" fontId="5" fillId="5" borderId="47" xfId="2" applyFont="1" applyFill="1" applyBorder="1" applyAlignment="1" applyProtection="1">
      <alignment vertical="center"/>
      <protection locked="0"/>
    </xf>
    <xf numFmtId="43" fontId="4" fillId="5" borderId="49" xfId="2" applyFont="1" applyFill="1" applyBorder="1" applyProtection="1">
      <protection locked="0"/>
    </xf>
    <xf numFmtId="43" fontId="4" fillId="5" borderId="53" xfId="2" applyFont="1" applyFill="1" applyBorder="1" applyProtection="1">
      <protection locked="0"/>
    </xf>
    <xf numFmtId="43" fontId="4" fillId="5" borderId="56" xfId="2" applyFont="1" applyFill="1" applyBorder="1" applyProtection="1">
      <protection locked="0"/>
    </xf>
    <xf numFmtId="0" fontId="8" fillId="0" borderId="4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/>
    <xf numFmtId="10" fontId="0" fillId="0" borderId="0" xfId="0" applyNumberFormat="1"/>
    <xf numFmtId="9" fontId="0" fillId="0" borderId="0" xfId="0" applyNumberFormat="1"/>
    <xf numFmtId="0" fontId="13" fillId="0" borderId="0" xfId="0" applyFont="1"/>
    <xf numFmtId="43" fontId="17" fillId="7" borderId="4" xfId="0" applyNumberFormat="1" applyFont="1" applyFill="1" applyBorder="1"/>
    <xf numFmtId="0" fontId="13" fillId="0" borderId="0" xfId="0" applyFont="1" applyAlignment="1">
      <alignment vertical="center"/>
    </xf>
    <xf numFmtId="0" fontId="4" fillId="0" borderId="56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43" fontId="19" fillId="5" borderId="4" xfId="0" applyNumberFormat="1" applyFont="1" applyFill="1" applyBorder="1"/>
    <xf numFmtId="43" fontId="16" fillId="0" borderId="21" xfId="0" applyNumberFormat="1" applyFont="1" applyBorder="1" applyAlignment="1">
      <alignment vertical="center"/>
    </xf>
    <xf numFmtId="43" fontId="20" fillId="5" borderId="4" xfId="2" applyFont="1" applyFill="1" applyBorder="1" applyAlignment="1" applyProtection="1">
      <alignment vertical="center"/>
      <protection locked="0"/>
    </xf>
    <xf numFmtId="43" fontId="18" fillId="5" borderId="4" xfId="2" applyFont="1" applyFill="1" applyBorder="1" applyProtection="1">
      <protection locked="0"/>
    </xf>
    <xf numFmtId="0" fontId="13" fillId="0" borderId="45" xfId="0" applyFont="1" applyBorder="1"/>
    <xf numFmtId="43" fontId="21" fillId="7" borderId="4" xfId="0" applyNumberFormat="1" applyFont="1" applyFill="1" applyBorder="1"/>
    <xf numFmtId="9" fontId="6" fillId="5" borderId="4" xfId="5" applyFont="1" applyFill="1" applyBorder="1" applyAlignment="1" applyProtection="1">
      <alignment horizontal="center" vertical="center"/>
      <protection locked="0"/>
    </xf>
    <xf numFmtId="43" fontId="3" fillId="0" borderId="4" xfId="2" applyFont="1" applyBorder="1"/>
    <xf numFmtId="0" fontId="5" fillId="0" borderId="4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0" fillId="0" borderId="52" xfId="0" applyFont="1" applyBorder="1" applyAlignment="1">
      <alignment horizontal="center" vertical="center"/>
    </xf>
    <xf numFmtId="43" fontId="0" fillId="0" borderId="7" xfId="0" applyNumberFormat="1" applyFont="1" applyBorder="1" applyAlignment="1"/>
    <xf numFmtId="0" fontId="0" fillId="0" borderId="7" xfId="0" applyFont="1" applyBorder="1" applyAlignment="1">
      <alignment horizontal="center" vertical="center"/>
    </xf>
    <xf numFmtId="0" fontId="0" fillId="0" borderId="7" xfId="0" applyFont="1" applyBorder="1" applyAlignment="1"/>
    <xf numFmtId="43" fontId="0" fillId="0" borderId="7" xfId="0" applyNumberFormat="1" applyFont="1" applyBorder="1" applyAlignment="1">
      <alignment horizontal="center" vertical="center"/>
    </xf>
    <xf numFmtId="43" fontId="0" fillId="0" borderId="64" xfId="0" applyNumberFormat="1" applyFont="1" applyBorder="1" applyAlignment="1">
      <alignment horizontal="center" vertical="center"/>
    </xf>
    <xf numFmtId="43" fontId="22" fillId="0" borderId="4" xfId="0" applyNumberFormat="1" applyFont="1" applyBorder="1" applyAlignment="1">
      <alignment vertical="center"/>
    </xf>
    <xf numFmtId="0" fontId="0" fillId="0" borderId="61" xfId="0" applyFont="1" applyBorder="1" applyAlignment="1">
      <alignment horizontal="center" vertical="center"/>
    </xf>
    <xf numFmtId="43" fontId="0" fillId="0" borderId="51" xfId="0" applyNumberFormat="1" applyFont="1" applyBorder="1" applyAlignment="1"/>
    <xf numFmtId="0" fontId="0" fillId="0" borderId="62" xfId="0" applyFont="1" applyBorder="1" applyAlignment="1">
      <alignment horizontal="center" vertical="center"/>
    </xf>
    <xf numFmtId="0" fontId="0" fillId="0" borderId="63" xfId="0" applyFont="1" applyBorder="1" applyAlignment="1">
      <alignment horizontal="center" vertical="center"/>
    </xf>
    <xf numFmtId="0" fontId="0" fillId="0" borderId="66" xfId="0" applyFont="1" applyBorder="1" applyAlignment="1">
      <alignment horizontal="center" vertical="center"/>
    </xf>
    <xf numFmtId="0" fontId="0" fillId="0" borderId="70" xfId="0" applyFont="1" applyBorder="1" applyAlignment="1">
      <alignment horizontal="center" vertical="center"/>
    </xf>
    <xf numFmtId="0" fontId="0" fillId="0" borderId="65" xfId="0" applyFont="1" applyBorder="1" applyAlignment="1">
      <alignment horizontal="center" vertical="center"/>
    </xf>
    <xf numFmtId="0" fontId="0" fillId="0" borderId="67" xfId="0" applyFont="1" applyBorder="1" applyAlignment="1">
      <alignment horizontal="center" vertical="center"/>
    </xf>
    <xf numFmtId="0" fontId="0" fillId="0" borderId="47" xfId="0" applyFont="1" applyBorder="1" applyAlignment="1"/>
    <xf numFmtId="43" fontId="0" fillId="0" borderId="68" xfId="0" applyNumberFormat="1" applyFont="1" applyBorder="1" applyAlignment="1">
      <alignment horizontal="center" vertical="center"/>
    </xf>
    <xf numFmtId="0" fontId="0" fillId="0" borderId="69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0" fillId="0" borderId="0" xfId="0" applyNumberFormat="1"/>
    <xf numFmtId="43" fontId="4" fillId="0" borderId="4" xfId="0" applyNumberFormat="1" applyFont="1" applyBorder="1"/>
    <xf numFmtId="43" fontId="24" fillId="0" borderId="4" xfId="0" applyNumberFormat="1" applyFont="1" applyBorder="1"/>
    <xf numFmtId="0" fontId="4" fillId="0" borderId="74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/>
    </xf>
    <xf numFmtId="0" fontId="4" fillId="0" borderId="7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43" fontId="0" fillId="0" borderId="4" xfId="0" applyNumberFormat="1" applyFont="1" applyBorder="1" applyAlignment="1"/>
    <xf numFmtId="0" fontId="0" fillId="0" borderId="4" xfId="0" applyFont="1" applyBorder="1" applyAlignment="1"/>
    <xf numFmtId="0" fontId="0" fillId="0" borderId="4" xfId="0" applyFont="1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7" xfId="0" applyFont="1" applyBorder="1" applyAlignment="1">
      <alignment vertical="center"/>
    </xf>
    <xf numFmtId="43" fontId="0" fillId="0" borderId="52" xfId="0" applyNumberFormat="1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3" fontId="0" fillId="0" borderId="0" xfId="0" applyNumberFormat="1" applyFont="1" applyBorder="1" applyAlignment="1"/>
    <xf numFmtId="0" fontId="0" fillId="0" borderId="0" xfId="0" applyFont="1" applyBorder="1" applyAlignment="1"/>
    <xf numFmtId="43" fontId="0" fillId="0" borderId="0" xfId="0" applyNumberFormat="1" applyFont="1" applyBorder="1" applyAlignment="1">
      <alignment horizontal="center" vertical="center"/>
    </xf>
    <xf numFmtId="43" fontId="4" fillId="0" borderId="4" xfId="0" applyNumberFormat="1" applyFont="1" applyBorder="1" applyAlignment="1">
      <alignment horizontal="center" vertical="center"/>
    </xf>
    <xf numFmtId="43" fontId="4" fillId="0" borderId="7" xfId="0" applyNumberFormat="1" applyFont="1" applyBorder="1" applyAlignment="1">
      <alignment vertical="center"/>
    </xf>
    <xf numFmtId="43" fontId="4" fillId="0" borderId="52" xfId="0" applyNumberFormat="1" applyFont="1" applyBorder="1" applyAlignment="1"/>
    <xf numFmtId="43" fontId="4" fillId="0" borderId="4" xfId="0" applyNumberFormat="1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9" fontId="4" fillId="0" borderId="0" xfId="0" applyNumberFormat="1" applyFont="1" applyFill="1" applyBorder="1" applyAlignment="1">
      <alignment horizontal="center" vertical="center"/>
    </xf>
    <xf numFmtId="43" fontId="5" fillId="0" borderId="4" xfId="0" applyNumberFormat="1" applyFont="1" applyBorder="1" applyAlignment="1">
      <alignment vertical="center"/>
    </xf>
    <xf numFmtId="0" fontId="26" fillId="0" borderId="0" xfId="0" applyFont="1" applyAlignment="1">
      <alignment horizontal="center" vertical="center"/>
    </xf>
    <xf numFmtId="0" fontId="27" fillId="0" borderId="75" xfId="0" applyFont="1" applyBorder="1" applyAlignment="1">
      <alignment vertical="center"/>
    </xf>
    <xf numFmtId="0" fontId="13" fillId="0" borderId="77" xfId="0" applyFont="1" applyBorder="1"/>
    <xf numFmtId="0" fontId="28" fillId="0" borderId="78" xfId="0" applyFont="1" applyBorder="1" applyAlignment="1">
      <alignment vertical="center"/>
    </xf>
    <xf numFmtId="0" fontId="13" fillId="0" borderId="0" xfId="0" applyFont="1" applyBorder="1"/>
    <xf numFmtId="0" fontId="13" fillId="0" borderId="79" xfId="0" applyFont="1" applyBorder="1"/>
    <xf numFmtId="0" fontId="13" fillId="0" borderId="78" xfId="0" applyFont="1" applyBorder="1" applyAlignment="1">
      <alignment vertical="center"/>
    </xf>
    <xf numFmtId="0" fontId="13" fillId="0" borderId="80" xfId="0" applyFont="1" applyBorder="1"/>
    <xf numFmtId="0" fontId="13" fillId="0" borderId="73" xfId="0" applyFont="1" applyBorder="1"/>
    <xf numFmtId="0" fontId="13" fillId="0" borderId="81" xfId="0" applyFont="1" applyBorder="1"/>
    <xf numFmtId="9" fontId="4" fillId="5" borderId="7" xfId="5" applyFont="1" applyFill="1" applyBorder="1" applyAlignment="1" applyProtection="1">
      <alignment horizontal="center" vertical="center"/>
      <protection locked="0"/>
    </xf>
    <xf numFmtId="9" fontId="4" fillId="5" borderId="4" xfId="0" applyNumberFormat="1" applyFont="1" applyFill="1" applyBorder="1" applyAlignment="1" applyProtection="1">
      <alignment horizontal="center" vertical="center"/>
      <protection locked="0"/>
    </xf>
    <xf numFmtId="9" fontId="4" fillId="5" borderId="4" xfId="5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/>
    <xf numFmtId="0" fontId="5" fillId="0" borderId="0" xfId="0" applyFont="1"/>
    <xf numFmtId="9" fontId="4" fillId="5" borderId="58" xfId="0" applyNumberFormat="1" applyFont="1" applyFill="1" applyBorder="1" applyAlignment="1" applyProtection="1">
      <alignment horizontal="center" vertical="center"/>
      <protection locked="0"/>
    </xf>
    <xf numFmtId="0" fontId="4" fillId="0" borderId="82" xfId="0" applyFont="1" applyBorder="1" applyAlignment="1">
      <alignment horizontal="center" vertical="center"/>
    </xf>
    <xf numFmtId="0" fontId="0" fillId="0" borderId="83" xfId="0" applyFont="1" applyBorder="1" applyAlignment="1">
      <alignment horizontal="center" vertical="center"/>
    </xf>
    <xf numFmtId="43" fontId="4" fillId="0" borderId="83" xfId="0" applyNumberFormat="1" applyFont="1" applyBorder="1" applyAlignment="1">
      <alignment horizontal="center" vertical="center"/>
    </xf>
    <xf numFmtId="0" fontId="4" fillId="0" borderId="84" xfId="0" applyFont="1" applyBorder="1" applyAlignment="1">
      <alignment horizontal="center" vertical="center"/>
    </xf>
    <xf numFmtId="43" fontId="4" fillId="0" borderId="64" xfId="0" applyNumberFormat="1" applyFont="1" applyBorder="1" applyAlignment="1">
      <alignment vertical="center"/>
    </xf>
    <xf numFmtId="0" fontId="4" fillId="0" borderId="67" xfId="0" applyFont="1" applyBorder="1" applyAlignment="1">
      <alignment horizontal="center" vertical="center"/>
    </xf>
    <xf numFmtId="43" fontId="4" fillId="0" borderId="68" xfId="0" applyNumberFormat="1" applyFont="1" applyBorder="1" applyAlignment="1">
      <alignment horizontal="center" vertical="center"/>
    </xf>
    <xf numFmtId="0" fontId="17" fillId="8" borderId="0" xfId="0" applyFont="1" applyFill="1" applyBorder="1" applyAlignment="1">
      <alignment horizontal="center" vertical="center"/>
    </xf>
    <xf numFmtId="0" fontId="4" fillId="0" borderId="60" xfId="0" applyFont="1" applyBorder="1" applyAlignment="1">
      <alignment vertical="center"/>
    </xf>
    <xf numFmtId="43" fontId="0" fillId="0" borderId="4" xfId="0" applyNumberFormat="1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4" fillId="0" borderId="47" xfId="0" applyFont="1" applyBorder="1" applyAlignment="1">
      <alignment horizontal="center" vertical="center"/>
    </xf>
    <xf numFmtId="43" fontId="4" fillId="0" borderId="4" xfId="0" applyNumberFormat="1" applyFont="1" applyBorder="1" applyAlignment="1"/>
    <xf numFmtId="43" fontId="0" fillId="0" borderId="0" xfId="2" applyFont="1" applyAlignment="1">
      <alignment vertical="center"/>
    </xf>
    <xf numFmtId="9" fontId="4" fillId="5" borderId="7" xfId="0" applyNumberFormat="1" applyFont="1" applyFill="1" applyBorder="1" applyAlignment="1" applyProtection="1">
      <alignment horizontal="center" vertical="center"/>
      <protection locked="0"/>
    </xf>
    <xf numFmtId="43" fontId="24" fillId="0" borderId="58" xfId="2" applyNumberFormat="1" applyFont="1" applyBorder="1"/>
    <xf numFmtId="43" fontId="4" fillId="0" borderId="42" xfId="0" applyNumberFormat="1" applyFont="1" applyBorder="1" applyAlignment="1">
      <alignment vertical="center"/>
    </xf>
    <xf numFmtId="0" fontId="4" fillId="0" borderId="0" xfId="0" applyFont="1"/>
    <xf numFmtId="49" fontId="0" fillId="0" borderId="0" xfId="0" applyNumberFormat="1"/>
    <xf numFmtId="43" fontId="30" fillId="9" borderId="58" xfId="2" applyFont="1" applyFill="1" applyBorder="1" applyAlignment="1" applyProtection="1">
      <alignment horizontal="center" vertical="center"/>
      <protection locked="0"/>
    </xf>
    <xf numFmtId="43" fontId="4" fillId="5" borderId="58" xfId="2" applyFont="1" applyFill="1" applyBorder="1" applyProtection="1">
      <protection locked="0"/>
    </xf>
    <xf numFmtId="0" fontId="4" fillId="0" borderId="0" xfId="0" applyFont="1" applyBorder="1" applyAlignment="1"/>
    <xf numFmtId="43" fontId="5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31" fillId="0" borderId="0" xfId="0" applyFont="1"/>
    <xf numFmtId="0" fontId="32" fillId="0" borderId="0" xfId="0" applyFont="1"/>
    <xf numFmtId="0" fontId="33" fillId="0" borderId="0" xfId="0" applyFont="1" applyAlignment="1">
      <alignment vertical="center"/>
    </xf>
    <xf numFmtId="0" fontId="31" fillId="11" borderId="58" xfId="0" applyFont="1" applyFill="1" applyBorder="1" applyAlignment="1">
      <alignment horizontal="center"/>
    </xf>
    <xf numFmtId="0" fontId="17" fillId="10" borderId="58" xfId="0" applyFont="1" applyFill="1" applyBorder="1" applyAlignment="1">
      <alignment horizontal="center"/>
    </xf>
    <xf numFmtId="0" fontId="34" fillId="0" borderId="0" xfId="0" applyFont="1" applyAlignment="1">
      <alignment vertical="center"/>
    </xf>
    <xf numFmtId="43" fontId="0" fillId="12" borderId="4" xfId="2" applyFont="1" applyFill="1" applyBorder="1"/>
    <xf numFmtId="0" fontId="8" fillId="0" borderId="0" xfId="0" applyFont="1"/>
    <xf numFmtId="0" fontId="25" fillId="0" borderId="0" xfId="0" applyFont="1"/>
    <xf numFmtId="0" fontId="4" fillId="0" borderId="61" xfId="0" applyFont="1" applyBorder="1" applyAlignment="1">
      <alignment horizontal="center" vertical="center"/>
    </xf>
    <xf numFmtId="0" fontId="17" fillId="0" borderId="0" xfId="0" applyFont="1"/>
    <xf numFmtId="0" fontId="14" fillId="0" borderId="0" xfId="0" applyFont="1"/>
    <xf numFmtId="43" fontId="5" fillId="12" borderId="58" xfId="2" applyFont="1" applyFill="1" applyBorder="1"/>
    <xf numFmtId="0" fontId="4" fillId="0" borderId="7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left" vertical="center"/>
    </xf>
    <xf numFmtId="43" fontId="5" fillId="0" borderId="0" xfId="0" applyNumberFormat="1" applyFont="1" applyBorder="1" applyAlignment="1">
      <alignment horizontal="center" vertical="center"/>
    </xf>
    <xf numFmtId="43" fontId="5" fillId="0" borderId="79" xfId="0" applyNumberFormat="1" applyFont="1" applyBorder="1" applyAlignment="1">
      <alignment vertical="center"/>
    </xf>
    <xf numFmtId="0" fontId="0" fillId="0" borderId="78" xfId="0" applyFont="1" applyBorder="1" applyAlignment="1">
      <alignment horizontal="center" vertical="center"/>
    </xf>
    <xf numFmtId="43" fontId="24" fillId="0" borderId="4" xfId="0" applyNumberFormat="1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0" fillId="0" borderId="7" xfId="0" applyBorder="1"/>
    <xf numFmtId="0" fontId="0" fillId="0" borderId="9" xfId="0" applyBorder="1"/>
    <xf numFmtId="0" fontId="0" fillId="0" borderId="13" xfId="0" applyBorder="1"/>
    <xf numFmtId="0" fontId="0" fillId="0" borderId="51" xfId="0" applyBorder="1"/>
    <xf numFmtId="0" fontId="1" fillId="0" borderId="51" xfId="0" applyFont="1" applyBorder="1"/>
    <xf numFmtId="0" fontId="1" fillId="0" borderId="7" xfId="0" applyFont="1" applyFill="1" applyBorder="1" applyAlignment="1">
      <alignment horizontal="center" vertical="center"/>
    </xf>
    <xf numFmtId="0" fontId="1" fillId="0" borderId="51" xfId="0" applyFont="1" applyFill="1" applyBorder="1"/>
    <xf numFmtId="43" fontId="1" fillId="8" borderId="47" xfId="2" applyFont="1" applyFill="1" applyBorder="1"/>
    <xf numFmtId="43" fontId="1" fillId="8" borderId="7" xfId="2" applyFont="1" applyFill="1" applyBorder="1"/>
    <xf numFmtId="0" fontId="1" fillId="0" borderId="49" xfId="0" applyFont="1" applyBorder="1"/>
    <xf numFmtId="43" fontId="1" fillId="0" borderId="93" xfId="2" applyFont="1" applyFill="1" applyBorder="1"/>
    <xf numFmtId="0" fontId="0" fillId="0" borderId="93" xfId="0" applyBorder="1"/>
    <xf numFmtId="0" fontId="0" fillId="0" borderId="98" xfId="0" applyBorder="1"/>
    <xf numFmtId="43" fontId="1" fillId="8" borderId="99" xfId="2" applyFont="1" applyFill="1" applyBorder="1"/>
    <xf numFmtId="0" fontId="0" fillId="0" borderId="102" xfId="0" applyBorder="1"/>
    <xf numFmtId="0" fontId="0" fillId="0" borderId="104" xfId="0" applyBorder="1"/>
    <xf numFmtId="0" fontId="5" fillId="13" borderId="52" xfId="0" applyFont="1" applyFill="1" applyBorder="1" applyAlignment="1">
      <alignment horizontal="center"/>
    </xf>
    <xf numFmtId="0" fontId="5" fillId="13" borderId="52" xfId="0" applyFont="1" applyFill="1" applyBorder="1" applyAlignment="1">
      <alignment horizontal="center" vertical="center"/>
    </xf>
    <xf numFmtId="0" fontId="5" fillId="13" borderId="96" xfId="0" applyFont="1" applyFill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5" fillId="0" borderId="94" xfId="0" applyFont="1" applyBorder="1" applyAlignment="1">
      <alignment horizontal="center"/>
    </xf>
    <xf numFmtId="0" fontId="5" fillId="0" borderId="94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95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/>
    </xf>
    <xf numFmtId="0" fontId="5" fillId="0" borderId="52" xfId="0" applyFont="1" applyBorder="1" applyAlignment="1">
      <alignment horizontal="center" vertical="center"/>
    </xf>
    <xf numFmtId="0" fontId="5" fillId="0" borderId="96" xfId="0" applyFont="1" applyBorder="1" applyAlignment="1">
      <alignment horizontal="center" vertical="center"/>
    </xf>
    <xf numFmtId="43" fontId="4" fillId="8" borderId="4" xfId="2" applyFont="1" applyFill="1" applyBorder="1"/>
    <xf numFmtId="0" fontId="16" fillId="0" borderId="94" xfId="0" applyFont="1" applyBorder="1"/>
    <xf numFmtId="0" fontId="5" fillId="0" borderId="0" xfId="0" applyFont="1" applyFill="1" applyBorder="1" applyAlignment="1">
      <alignment horizontal="center" vertical="center"/>
    </xf>
    <xf numFmtId="43" fontId="1" fillId="8" borderId="4" xfId="2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0" fillId="0" borderId="0" xfId="0" applyBorder="1" applyAlignment="1"/>
    <xf numFmtId="43" fontId="4" fillId="0" borderId="0" xfId="0" applyNumberFormat="1" applyFont="1" applyFill="1" applyBorder="1"/>
    <xf numFmtId="43" fontId="4" fillId="0" borderId="0" xfId="0" applyNumberFormat="1" applyFont="1" applyBorder="1"/>
    <xf numFmtId="43" fontId="4" fillId="0" borderId="0" xfId="2" applyFont="1" applyBorder="1"/>
    <xf numFmtId="43" fontId="4" fillId="8" borderId="4" xfId="2" applyFont="1" applyFill="1" applyBorder="1" applyAlignment="1">
      <alignment vertical="center"/>
    </xf>
    <xf numFmtId="43" fontId="5" fillId="0" borderId="89" xfId="0" applyNumberFormat="1" applyFont="1" applyBorder="1" applyAlignment="1">
      <alignment horizontal="center" vertical="center"/>
    </xf>
    <xf numFmtId="0" fontId="1" fillId="12" borderId="4" xfId="0" applyFont="1" applyFill="1" applyBorder="1" applyAlignment="1" applyProtection="1">
      <alignment horizontal="center" vertical="center"/>
      <protection locked="0"/>
    </xf>
    <xf numFmtId="9" fontId="0" fillId="12" borderId="4" xfId="0" applyNumberFormat="1" applyFill="1" applyBorder="1" applyAlignment="1" applyProtection="1">
      <alignment horizontal="center" vertical="center"/>
      <protection locked="0"/>
    </xf>
    <xf numFmtId="0" fontId="0" fillId="0" borderId="45" xfId="0" applyBorder="1" applyAlignment="1">
      <alignment vertical="center"/>
    </xf>
    <xf numFmtId="43" fontId="5" fillId="0" borderId="45" xfId="0" applyNumberFormat="1" applyFont="1" applyBorder="1" applyAlignment="1">
      <alignment vertical="center"/>
    </xf>
    <xf numFmtId="0" fontId="0" fillId="0" borderId="78" xfId="0" applyBorder="1"/>
    <xf numFmtId="0" fontId="35" fillId="0" borderId="0" xfId="0" applyFont="1"/>
    <xf numFmtId="43" fontId="4" fillId="5" borderId="51" xfId="2" applyFont="1" applyFill="1" applyBorder="1" applyProtection="1">
      <protection locked="0"/>
    </xf>
    <xf numFmtId="43" fontId="4" fillId="5" borderId="10" xfId="2" applyFont="1" applyFill="1" applyBorder="1" applyProtection="1"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0" fontId="4" fillId="0" borderId="7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43" fontId="5" fillId="8" borderId="74" xfId="2" applyFont="1" applyFill="1" applyBorder="1" applyAlignment="1">
      <alignment vertical="center"/>
    </xf>
    <xf numFmtId="0" fontId="5" fillId="5" borderId="4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/>
    </xf>
    <xf numFmtId="0" fontId="4" fillId="0" borderId="7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78" xfId="0" applyFont="1" applyBorder="1"/>
    <xf numFmtId="0" fontId="1" fillId="0" borderId="109" xfId="0" applyFont="1" applyBorder="1"/>
    <xf numFmtId="0" fontId="5" fillId="0" borderId="110" xfId="0" applyFont="1" applyBorder="1"/>
    <xf numFmtId="0" fontId="1" fillId="0" borderId="11" xfId="0" applyFont="1" applyBorder="1"/>
    <xf numFmtId="0" fontId="5" fillId="0" borderId="111" xfId="0" applyFont="1" applyBorder="1"/>
    <xf numFmtId="0" fontId="1" fillId="0" borderId="112" xfId="0" applyFont="1" applyBorder="1"/>
    <xf numFmtId="0" fontId="5" fillId="0" borderId="59" xfId="0" applyFont="1" applyBorder="1"/>
    <xf numFmtId="0" fontId="1" fillId="0" borderId="57" xfId="0" applyFont="1" applyBorder="1"/>
    <xf numFmtId="0" fontId="5" fillId="0" borderId="106" xfId="0" applyFont="1" applyBorder="1"/>
    <xf numFmtId="0" fontId="35" fillId="0" borderId="0" xfId="0" applyFont="1" applyBorder="1" applyAlignment="1"/>
    <xf numFmtId="0" fontId="4" fillId="0" borderId="132" xfId="0" applyFont="1" applyBorder="1" applyAlignment="1">
      <alignment horizontal="center" vertical="center"/>
    </xf>
    <xf numFmtId="0" fontId="4" fillId="0" borderId="110" xfId="0" applyFont="1" applyBorder="1" applyAlignment="1">
      <alignment horizontal="center" vertical="center"/>
    </xf>
    <xf numFmtId="0" fontId="4" fillId="0" borderId="135" xfId="0" applyFont="1" applyBorder="1" applyAlignment="1">
      <alignment horizontal="center" vertical="center"/>
    </xf>
    <xf numFmtId="0" fontId="4" fillId="0" borderId="80" xfId="0" applyFont="1" applyBorder="1" applyAlignment="1">
      <alignment horizontal="center" vertical="center"/>
    </xf>
    <xf numFmtId="43" fontId="4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141" xfId="0" applyFont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5" xfId="0" applyBorder="1"/>
    <xf numFmtId="0" fontId="0" fillId="0" borderId="6" xfId="0" applyBorder="1"/>
    <xf numFmtId="0" fontId="0" fillId="0" borderId="0" xfId="0" applyBorder="1" applyAlignment="1">
      <alignment horizontal="center"/>
    </xf>
    <xf numFmtId="0" fontId="4" fillId="0" borderId="4" xfId="0" applyFont="1" applyBorder="1"/>
    <xf numFmtId="43" fontId="4" fillId="0" borderId="0" xfId="0" applyNumberFormat="1" applyFont="1" applyBorder="1" applyAlignment="1">
      <alignment horizontal="center"/>
    </xf>
    <xf numFmtId="0" fontId="0" fillId="0" borderId="10" xfId="0" applyBorder="1" applyAlignment="1"/>
    <xf numFmtId="0" fontId="0" fillId="0" borderId="11" xfId="0" applyBorder="1" applyAlignment="1"/>
    <xf numFmtId="0" fontId="26" fillId="0" borderId="0" xfId="0" applyFont="1" applyBorder="1"/>
    <xf numFmtId="0" fontId="4" fillId="0" borderId="3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43" fontId="5" fillId="5" borderId="5" xfId="2" applyFont="1" applyFill="1" applyBorder="1" applyAlignment="1" applyProtection="1">
      <alignment horizontal="center" vertical="center"/>
      <protection locked="0"/>
    </xf>
    <xf numFmtId="43" fontId="5" fillId="5" borderId="6" xfId="2" applyFont="1" applyFill="1" applyBorder="1" applyAlignment="1" applyProtection="1">
      <alignment horizontal="center" vertical="center"/>
      <protection locked="0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0" fillId="0" borderId="26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32" xfId="0" applyBorder="1" applyAlignment="1">
      <alignment horizontal="center"/>
    </xf>
    <xf numFmtId="43" fontId="7" fillId="0" borderId="37" xfId="0" applyNumberFormat="1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43" fontId="7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0" borderId="37" xfId="0" applyFont="1" applyBorder="1" applyAlignment="1">
      <alignment horizontal="left" vertical="center"/>
    </xf>
    <xf numFmtId="0" fontId="8" fillId="0" borderId="38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26" xfId="0" applyFont="1" applyBorder="1" applyAlignment="1">
      <alignment horizontal="left" vertical="center"/>
    </xf>
    <xf numFmtId="0" fontId="8" fillId="0" borderId="23" xfId="0" applyFont="1" applyBorder="1" applyAlignment="1">
      <alignment horizontal="left" vertical="center"/>
    </xf>
    <xf numFmtId="0" fontId="8" fillId="0" borderId="32" xfId="0" applyFont="1" applyBorder="1" applyAlignment="1">
      <alignment horizontal="left" vertical="center"/>
    </xf>
    <xf numFmtId="43" fontId="7" fillId="0" borderId="26" xfId="0" applyNumberFormat="1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43" fontId="0" fillId="5" borderId="1" xfId="2" applyFont="1" applyFill="1" applyBorder="1" applyAlignment="1">
      <alignment horizontal="center" vertical="center"/>
    </xf>
    <xf numFmtId="43" fontId="0" fillId="5" borderId="3" xfId="2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2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46" xfId="0" applyFont="1" applyBorder="1" applyAlignment="1">
      <alignment horizontal="left" vertical="center"/>
    </xf>
    <xf numFmtId="0" fontId="1" fillId="0" borderId="48" xfId="0" applyFont="1" applyBorder="1" applyAlignment="1">
      <alignment horizontal="left" vertical="center"/>
    </xf>
    <xf numFmtId="0" fontId="4" fillId="0" borderId="59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0" fillId="0" borderId="5" xfId="0" applyFont="1" applyBorder="1" applyAlignment="1">
      <alignment horizontal="left" vertical="center"/>
    </xf>
    <xf numFmtId="0" fontId="0" fillId="0" borderId="27" xfId="0" applyFont="1" applyBorder="1" applyAlignment="1">
      <alignment horizontal="left" vertical="center"/>
    </xf>
    <xf numFmtId="0" fontId="0" fillId="0" borderId="6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15" fillId="0" borderId="53" xfId="0" applyFont="1" applyBorder="1" applyAlignment="1">
      <alignment horizontal="left"/>
    </xf>
    <xf numFmtId="0" fontId="15" fillId="0" borderId="57" xfId="0" applyFont="1" applyBorder="1" applyAlignment="1">
      <alignment horizontal="left"/>
    </xf>
    <xf numFmtId="0" fontId="0" fillId="0" borderId="5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37" xfId="0" applyFont="1" applyBorder="1" applyAlignment="1">
      <alignment horizontal="left"/>
    </xf>
    <xf numFmtId="0" fontId="0" fillId="0" borderId="38" xfId="0" applyFont="1" applyBorder="1" applyAlignment="1">
      <alignment horizontal="left"/>
    </xf>
    <xf numFmtId="0" fontId="0" fillId="0" borderId="39" xfId="0" applyFont="1" applyBorder="1" applyAlignment="1">
      <alignment horizontal="left"/>
    </xf>
    <xf numFmtId="0" fontId="0" fillId="0" borderId="8" xfId="0" applyFont="1" applyBorder="1" applyAlignment="1">
      <alignment horizontal="center"/>
    </xf>
    <xf numFmtId="0" fontId="0" fillId="0" borderId="9" xfId="0" applyFont="1" applyBorder="1" applyAlignment="1">
      <alignment horizontal="center"/>
    </xf>
    <xf numFmtId="0" fontId="0" fillId="0" borderId="28" xfId="0" applyFont="1" applyBorder="1" applyAlignment="1">
      <alignment horizontal="center"/>
    </xf>
    <xf numFmtId="0" fontId="0" fillId="0" borderId="59" xfId="0" applyFont="1" applyBorder="1" applyAlignment="1">
      <alignment horizontal="center" vertical="center"/>
    </xf>
    <xf numFmtId="0" fontId="0" fillId="0" borderId="53" xfId="0" applyFont="1" applyBorder="1" applyAlignment="1">
      <alignment horizontal="center" vertical="center"/>
    </xf>
    <xf numFmtId="0" fontId="0" fillId="0" borderId="54" xfId="0" applyFont="1" applyBorder="1" applyAlignment="1">
      <alignment horizontal="center" vertical="center"/>
    </xf>
    <xf numFmtId="0" fontId="0" fillId="0" borderId="9" xfId="0" applyFont="1" applyBorder="1" applyAlignment="1">
      <alignment horizontal="left"/>
    </xf>
    <xf numFmtId="0" fontId="0" fillId="0" borderId="28" xfId="0" applyFont="1" applyBorder="1" applyAlignment="1">
      <alignment horizontal="left"/>
    </xf>
    <xf numFmtId="0" fontId="0" fillId="0" borderId="60" xfId="0" applyFont="1" applyBorder="1" applyAlignment="1">
      <alignment horizontal="center"/>
    </xf>
    <xf numFmtId="0" fontId="0" fillId="0" borderId="46" xfId="0" applyFont="1" applyBorder="1" applyAlignment="1">
      <alignment horizontal="center"/>
    </xf>
    <xf numFmtId="0" fontId="0" fillId="0" borderId="48" xfId="0" applyFont="1" applyBorder="1" applyAlignment="1">
      <alignment horizontal="center"/>
    </xf>
    <xf numFmtId="0" fontId="0" fillId="0" borderId="71" xfId="0" applyFont="1" applyBorder="1" applyAlignment="1">
      <alignment horizontal="center" vertical="center"/>
    </xf>
    <xf numFmtId="0" fontId="0" fillId="0" borderId="46" xfId="0" applyFont="1" applyBorder="1" applyAlignment="1">
      <alignment horizontal="center" vertical="center"/>
    </xf>
    <xf numFmtId="0" fontId="0" fillId="0" borderId="72" xfId="0" applyFont="1" applyBorder="1" applyAlignment="1">
      <alignment horizontal="center" vertical="center"/>
    </xf>
    <xf numFmtId="0" fontId="0" fillId="0" borderId="37" xfId="0" applyFont="1" applyBorder="1" applyAlignment="1">
      <alignment horizontal="center"/>
    </xf>
    <xf numFmtId="0" fontId="0" fillId="0" borderId="38" xfId="0" applyFont="1" applyBorder="1" applyAlignment="1">
      <alignment horizontal="center"/>
    </xf>
    <xf numFmtId="0" fontId="0" fillId="0" borderId="39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47" xfId="0" applyBorder="1" applyAlignment="1">
      <alignment horizontal="center" vertical="center"/>
    </xf>
    <xf numFmtId="0" fontId="0" fillId="0" borderId="47" xfId="0" applyFont="1" applyBorder="1" applyAlignment="1">
      <alignment horizontal="center" vertical="center"/>
    </xf>
    <xf numFmtId="43" fontId="5" fillId="5" borderId="5" xfId="2" applyFont="1" applyFill="1" applyBorder="1" applyAlignment="1" applyProtection="1">
      <alignment horizontal="left" vertical="center"/>
      <protection locked="0"/>
    </xf>
    <xf numFmtId="43" fontId="5" fillId="5" borderId="6" xfId="2" applyFont="1" applyFill="1" applyBorder="1" applyAlignment="1" applyProtection="1">
      <alignment horizontal="left" vertical="center"/>
      <protection locked="0"/>
    </xf>
    <xf numFmtId="0" fontId="4" fillId="0" borderId="7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43" fontId="4" fillId="0" borderId="60" xfId="0" applyNumberFormat="1" applyFont="1" applyBorder="1" applyAlignment="1">
      <alignment horizontal="center" vertical="center"/>
    </xf>
    <xf numFmtId="43" fontId="4" fillId="0" borderId="46" xfId="0" applyNumberFormat="1" applyFont="1" applyBorder="1" applyAlignment="1">
      <alignment horizontal="center" vertical="center"/>
    </xf>
    <xf numFmtId="43" fontId="4" fillId="0" borderId="48" xfId="0" applyNumberFormat="1" applyFont="1" applyBorder="1" applyAlignment="1">
      <alignment horizontal="center" vertical="center"/>
    </xf>
    <xf numFmtId="0" fontId="25" fillId="0" borderId="37" xfId="0" applyFont="1" applyBorder="1" applyAlignment="1">
      <alignment horizontal="left" vertical="center"/>
    </xf>
    <xf numFmtId="0" fontId="25" fillId="0" borderId="38" xfId="0" applyFont="1" applyBorder="1" applyAlignment="1">
      <alignment horizontal="left" vertical="center"/>
    </xf>
    <xf numFmtId="0" fontId="25" fillId="0" borderId="39" xfId="0" applyFont="1" applyBorder="1" applyAlignment="1">
      <alignment horizontal="left" vertical="center"/>
    </xf>
    <xf numFmtId="43" fontId="23" fillId="0" borderId="5" xfId="0" applyNumberFormat="1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25" fillId="0" borderId="5" xfId="0" applyFont="1" applyBorder="1" applyAlignment="1">
      <alignment horizontal="left" vertical="center"/>
    </xf>
    <xf numFmtId="0" fontId="25" fillId="0" borderId="27" xfId="0" applyFont="1" applyBorder="1" applyAlignment="1">
      <alignment horizontal="left" vertical="center"/>
    </xf>
    <xf numFmtId="0" fontId="25" fillId="0" borderId="6" xfId="0" applyFont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43" fontId="5" fillId="9" borderId="85" xfId="2" applyFont="1" applyFill="1" applyBorder="1" applyAlignment="1" applyProtection="1">
      <alignment vertical="center"/>
      <protection locked="0"/>
    </xf>
    <xf numFmtId="43" fontId="5" fillId="9" borderId="86" xfId="2" applyFont="1" applyFill="1" applyBorder="1" applyAlignment="1" applyProtection="1">
      <alignment vertical="center"/>
      <protection locked="0"/>
    </xf>
    <xf numFmtId="43" fontId="5" fillId="9" borderId="78" xfId="2" applyFont="1" applyFill="1" applyBorder="1" applyAlignment="1" applyProtection="1">
      <alignment vertical="center"/>
      <protection locked="0"/>
    </xf>
    <xf numFmtId="43" fontId="5" fillId="9" borderId="79" xfId="2" applyFont="1" applyFill="1" applyBorder="1" applyAlignment="1" applyProtection="1">
      <alignment vertical="center"/>
      <protection locked="0"/>
    </xf>
    <xf numFmtId="0" fontId="4" fillId="0" borderId="78" xfId="0" applyFont="1" applyBorder="1" applyAlignment="1"/>
    <xf numFmtId="0" fontId="4" fillId="0" borderId="0" xfId="0" applyFont="1" applyBorder="1" applyAlignment="1"/>
    <xf numFmtId="0" fontId="4" fillId="0" borderId="79" xfId="0" applyFont="1" applyBorder="1" applyAlignment="1"/>
    <xf numFmtId="0" fontId="4" fillId="0" borderId="87" xfId="0" applyFont="1" applyBorder="1" applyAlignment="1"/>
    <xf numFmtId="0" fontId="4" fillId="0" borderId="9" xfId="0" applyFont="1" applyBorder="1" applyAlignment="1"/>
    <xf numFmtId="0" fontId="4" fillId="0" borderId="42" xfId="0" applyFont="1" applyBorder="1" applyAlignment="1"/>
    <xf numFmtId="0" fontId="4" fillId="0" borderId="88" xfId="0" applyFont="1" applyBorder="1" applyAlignment="1"/>
    <xf numFmtId="0" fontId="4" fillId="0" borderId="27" xfId="0" applyFont="1" applyBorder="1" applyAlignment="1"/>
    <xf numFmtId="0" fontId="4" fillId="0" borderId="89" xfId="0" applyFont="1" applyBorder="1" applyAlignment="1"/>
    <xf numFmtId="43" fontId="5" fillId="9" borderId="87" xfId="2" applyFont="1" applyFill="1" applyBorder="1" applyAlignment="1" applyProtection="1">
      <alignment vertical="center"/>
      <protection locked="0"/>
    </xf>
    <xf numFmtId="43" fontId="5" fillId="9" borderId="42" xfId="2" applyFont="1" applyFill="1" applyBorder="1" applyAlignment="1" applyProtection="1">
      <alignment vertical="center"/>
      <protection locked="0"/>
    </xf>
    <xf numFmtId="43" fontId="5" fillId="0" borderId="87" xfId="2" applyFont="1" applyBorder="1" applyAlignment="1">
      <alignment vertical="center"/>
    </xf>
    <xf numFmtId="43" fontId="5" fillId="0" borderId="42" xfId="2" applyFont="1" applyBorder="1" applyAlignment="1">
      <alignment vertical="center"/>
    </xf>
    <xf numFmtId="0" fontId="4" fillId="0" borderId="85" xfId="0" applyFont="1" applyBorder="1" applyAlignment="1"/>
    <xf numFmtId="0" fontId="4" fillId="0" borderId="38" xfId="0" applyFont="1" applyBorder="1" applyAlignment="1"/>
    <xf numFmtId="0" fontId="4" fillId="0" borderId="86" xfId="0" applyFont="1" applyBorder="1" applyAlignment="1"/>
    <xf numFmtId="43" fontId="5" fillId="0" borderId="88" xfId="2" applyFont="1" applyBorder="1" applyAlignment="1">
      <alignment vertical="center"/>
    </xf>
    <xf numFmtId="43" fontId="5" fillId="0" borderId="89" xfId="2" applyFont="1" applyBorder="1" applyAlignment="1">
      <alignment vertical="center"/>
    </xf>
    <xf numFmtId="0" fontId="4" fillId="0" borderId="80" xfId="0" applyFont="1" applyBorder="1" applyAlignment="1"/>
    <xf numFmtId="0" fontId="4" fillId="0" borderId="73" xfId="0" applyFont="1" applyBorder="1" applyAlignment="1"/>
    <xf numFmtId="0" fontId="4" fillId="0" borderId="81" xfId="0" applyFont="1" applyBorder="1" applyAlignment="1"/>
    <xf numFmtId="43" fontId="5" fillId="0" borderId="80" xfId="2" applyFont="1" applyBorder="1" applyAlignment="1">
      <alignment vertical="center"/>
    </xf>
    <xf numFmtId="43" fontId="5" fillId="0" borderId="81" xfId="2" applyFont="1" applyBorder="1" applyAlignment="1">
      <alignment vertical="center"/>
    </xf>
    <xf numFmtId="0" fontId="4" fillId="0" borderId="57" xfId="0" applyFont="1" applyBorder="1" applyAlignment="1">
      <alignment horizontal="center" vertical="center"/>
    </xf>
    <xf numFmtId="0" fontId="4" fillId="0" borderId="90" xfId="0" applyFont="1" applyBorder="1" applyAlignment="1">
      <alignment horizontal="center"/>
    </xf>
    <xf numFmtId="0" fontId="4" fillId="0" borderId="77" xfId="0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43" fontId="5" fillId="0" borderId="37" xfId="0" applyNumberFormat="1" applyFont="1" applyBorder="1" applyAlignment="1">
      <alignment horizontal="center" vertical="center"/>
    </xf>
    <xf numFmtId="43" fontId="5" fillId="0" borderId="39" xfId="0" applyNumberFormat="1" applyFont="1" applyBorder="1" applyAlignment="1">
      <alignment horizontal="center" vertical="center"/>
    </xf>
    <xf numFmtId="43" fontId="5" fillId="0" borderId="5" xfId="0" applyNumberFormat="1" applyFont="1" applyBorder="1" applyAlignment="1">
      <alignment horizontal="center" vertical="center"/>
    </xf>
    <xf numFmtId="43" fontId="5" fillId="0" borderId="6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2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5" fillId="0" borderId="60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48" xfId="0" applyFont="1" applyBorder="1" applyAlignment="1">
      <alignment horizontal="left" vertical="center"/>
    </xf>
    <xf numFmtId="43" fontId="5" fillId="0" borderId="60" xfId="0" applyNumberFormat="1" applyFont="1" applyBorder="1" applyAlignment="1">
      <alignment horizontal="center" vertical="center"/>
    </xf>
    <xf numFmtId="43" fontId="5" fillId="0" borderId="48" xfId="0" applyNumberFormat="1" applyFont="1" applyBorder="1" applyAlignment="1">
      <alignment horizontal="center" vertical="center"/>
    </xf>
    <xf numFmtId="43" fontId="5" fillId="0" borderId="60" xfId="0" applyNumberFormat="1" applyFont="1" applyBorder="1" applyAlignment="1">
      <alignment vertical="center"/>
    </xf>
    <xf numFmtId="43" fontId="5" fillId="0" borderId="72" xfId="0" applyNumberFormat="1" applyFont="1" applyBorder="1" applyAlignment="1">
      <alignment vertical="center"/>
    </xf>
    <xf numFmtId="0" fontId="15" fillId="0" borderId="8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28" xfId="0" applyFont="1" applyBorder="1" applyAlignment="1">
      <alignment horizontal="left" vertical="center"/>
    </xf>
    <xf numFmtId="43" fontId="5" fillId="0" borderId="8" xfId="0" applyNumberFormat="1" applyFont="1" applyBorder="1" applyAlignment="1">
      <alignment horizontal="center" vertical="center"/>
    </xf>
    <xf numFmtId="43" fontId="5" fillId="0" borderId="28" xfId="0" applyNumberFormat="1" applyFont="1" applyBorder="1" applyAlignment="1">
      <alignment horizontal="center" vertical="center"/>
    </xf>
    <xf numFmtId="43" fontId="5" fillId="0" borderId="8" xfId="0" applyNumberFormat="1" applyFont="1" applyBorder="1" applyAlignment="1">
      <alignment vertical="center"/>
    </xf>
    <xf numFmtId="43" fontId="5" fillId="0" borderId="42" xfId="0" applyNumberFormat="1" applyFont="1" applyBorder="1" applyAlignment="1">
      <alignment vertical="center"/>
    </xf>
    <xf numFmtId="0" fontId="15" fillId="0" borderId="5" xfId="0" applyFont="1" applyBorder="1" applyAlignment="1">
      <alignment horizontal="left" vertical="center"/>
    </xf>
    <xf numFmtId="0" fontId="15" fillId="0" borderId="27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0" fillId="0" borderId="89" xfId="0" applyBorder="1" applyAlignment="1">
      <alignment horizontal="center"/>
    </xf>
    <xf numFmtId="43" fontId="5" fillId="9" borderId="5" xfId="0" applyNumberFormat="1" applyFont="1" applyFill="1" applyBorder="1" applyAlignment="1" applyProtection="1">
      <alignment vertical="center"/>
      <protection locked="0"/>
    </xf>
    <xf numFmtId="43" fontId="5" fillId="9" borderId="6" xfId="0" applyNumberFormat="1" applyFont="1" applyFill="1" applyBorder="1" applyAlignment="1" applyProtection="1">
      <alignment vertical="center"/>
      <protection locked="0"/>
    </xf>
    <xf numFmtId="43" fontId="5" fillId="0" borderId="72" xfId="0" applyNumberFormat="1" applyFont="1" applyBorder="1" applyAlignment="1">
      <alignment horizontal="center" vertical="center"/>
    </xf>
    <xf numFmtId="43" fontId="5" fillId="9" borderId="5" xfId="0" applyNumberFormat="1" applyFont="1" applyFill="1" applyBorder="1" applyAlignment="1" applyProtection="1">
      <alignment horizontal="center" vertical="center"/>
      <protection locked="0"/>
    </xf>
    <xf numFmtId="43" fontId="5" fillId="9" borderId="6" xfId="0" applyNumberFormat="1" applyFont="1" applyFill="1" applyBorder="1" applyAlignment="1" applyProtection="1">
      <alignment horizontal="center" vertical="center"/>
      <protection locked="0"/>
    </xf>
    <xf numFmtId="43" fontId="0" fillId="0" borderId="5" xfId="0" applyNumberFormat="1" applyBorder="1" applyAlignment="1">
      <alignment horizontal="center"/>
    </xf>
    <xf numFmtId="0" fontId="4" fillId="0" borderId="8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9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2" xfId="0" applyFont="1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0" fillId="0" borderId="10" xfId="0" applyBorder="1" applyAlignment="1">
      <alignment horizontal="center"/>
    </xf>
    <xf numFmtId="0" fontId="0" fillId="0" borderId="79" xfId="0" applyBorder="1" applyAlignment="1">
      <alignment horizontal="center"/>
    </xf>
    <xf numFmtId="43" fontId="5" fillId="0" borderId="89" xfId="0" applyNumberFormat="1" applyFont="1" applyBorder="1" applyAlignment="1">
      <alignment horizontal="center" vertical="center"/>
    </xf>
    <xf numFmtId="0" fontId="29" fillId="0" borderId="59" xfId="0" applyFont="1" applyBorder="1" applyAlignment="1">
      <alignment horizontal="center" vertical="center"/>
    </xf>
    <xf numFmtId="0" fontId="29" fillId="0" borderId="53" xfId="0" applyFont="1" applyBorder="1" applyAlignment="1">
      <alignment horizontal="center" vertical="center"/>
    </xf>
    <xf numFmtId="0" fontId="29" fillId="0" borderId="57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4" fillId="0" borderId="86" xfId="0" applyFont="1" applyBorder="1" applyAlignment="1">
      <alignment horizontal="center" vertical="center"/>
    </xf>
    <xf numFmtId="0" fontId="17" fillId="0" borderId="75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7" fillId="0" borderId="77" xfId="0" applyFont="1" applyBorder="1" applyAlignment="1">
      <alignment horizontal="center" vertical="center"/>
    </xf>
    <xf numFmtId="43" fontId="5" fillId="0" borderId="0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89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43" fontId="5" fillId="0" borderId="12" xfId="0" applyNumberFormat="1" applyFont="1" applyBorder="1" applyAlignment="1">
      <alignment horizontal="center" vertical="center"/>
    </xf>
    <xf numFmtId="43" fontId="5" fillId="0" borderId="14" xfId="0" applyNumberFormat="1" applyFont="1" applyBorder="1" applyAlignment="1">
      <alignment horizontal="center" vertical="center"/>
    </xf>
    <xf numFmtId="43" fontId="5" fillId="0" borderId="92" xfId="0" applyNumberFormat="1" applyFont="1" applyBorder="1" applyAlignment="1">
      <alignment horizontal="center" vertical="center"/>
    </xf>
    <xf numFmtId="43" fontId="4" fillId="0" borderId="5" xfId="0" applyNumberFormat="1" applyFont="1" applyBorder="1" applyAlignment="1">
      <alignment horizontal="center" vertical="center"/>
    </xf>
    <xf numFmtId="43" fontId="5" fillId="0" borderId="27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43" fontId="4" fillId="8" borderId="59" xfId="2" applyFont="1" applyFill="1" applyBorder="1" applyAlignment="1">
      <alignment horizontal="center" vertical="center"/>
    </xf>
    <xf numFmtId="43" fontId="4" fillId="8" borderId="54" xfId="2" applyFont="1" applyFill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60" xfId="0" applyFont="1" applyBorder="1" applyAlignment="1">
      <alignment horizontal="center" vertical="center"/>
    </xf>
    <xf numFmtId="0" fontId="0" fillId="0" borderId="48" xfId="0" applyFont="1" applyBorder="1" applyAlignment="1">
      <alignment horizontal="center" vertical="center"/>
    </xf>
    <xf numFmtId="43" fontId="4" fillId="8" borderId="53" xfId="2" applyFont="1" applyFill="1" applyBorder="1" applyAlignment="1">
      <alignment horizontal="center" vertical="center"/>
    </xf>
    <xf numFmtId="0" fontId="0" fillId="0" borderId="92" xfId="0" applyBorder="1" applyAlignment="1">
      <alignment horizontal="center"/>
    </xf>
    <xf numFmtId="0" fontId="0" fillId="0" borderId="8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43" fontId="5" fillId="0" borderId="42" xfId="0" applyNumberFormat="1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8" fillId="0" borderId="97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100" xfId="0" applyFont="1" applyBorder="1" applyAlignment="1">
      <alignment horizontal="center" vertical="center"/>
    </xf>
    <xf numFmtId="0" fontId="8" fillId="0" borderId="101" xfId="0" applyFont="1" applyBorder="1" applyAlignment="1">
      <alignment horizontal="center" vertical="center"/>
    </xf>
    <xf numFmtId="0" fontId="25" fillId="0" borderId="101" xfId="0" applyFont="1" applyBorder="1" applyAlignment="1">
      <alignment horizontal="center" vertical="center"/>
    </xf>
    <xf numFmtId="0" fontId="25" fillId="0" borderId="43" xfId="0" applyFont="1" applyBorder="1" applyAlignment="1">
      <alignment horizontal="center" vertical="center"/>
    </xf>
    <xf numFmtId="0" fontId="25" fillId="0" borderId="103" xfId="0" applyFont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3" fontId="5" fillId="0" borderId="113" xfId="2" applyFont="1" applyBorder="1" applyAlignment="1">
      <alignment horizontal="center" vertical="center"/>
    </xf>
    <xf numFmtId="43" fontId="5" fillId="0" borderId="114" xfId="2" applyFont="1" applyBorder="1" applyAlignment="1">
      <alignment horizontal="center" vertical="center"/>
    </xf>
    <xf numFmtId="43" fontId="5" fillId="0" borderId="113" xfId="0" applyNumberFormat="1" applyFont="1" applyBorder="1" applyAlignment="1">
      <alignment horizontal="center" vertical="center"/>
    </xf>
    <xf numFmtId="0" fontId="5" fillId="0" borderId="112" xfId="0" applyFont="1" applyBorder="1" applyAlignment="1">
      <alignment horizontal="center" vertical="center"/>
    </xf>
    <xf numFmtId="0" fontId="5" fillId="0" borderId="9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92" xfId="0" applyFont="1" applyBorder="1" applyAlignment="1">
      <alignment horizontal="center"/>
    </xf>
    <xf numFmtId="43" fontId="5" fillId="0" borderId="8" xfId="2" applyFont="1" applyBorder="1" applyAlignment="1">
      <alignment horizontal="center" vertical="center"/>
    </xf>
    <xf numFmtId="43" fontId="5" fillId="0" borderId="28" xfId="2" applyFont="1" applyBorder="1" applyAlignment="1">
      <alignment horizontal="center" vertical="center"/>
    </xf>
    <xf numFmtId="43" fontId="5" fillId="0" borderId="42" xfId="2" applyFont="1" applyBorder="1" applyAlignment="1">
      <alignment horizontal="center" vertical="center"/>
    </xf>
    <xf numFmtId="43" fontId="5" fillId="0" borderId="116" xfId="2" applyFont="1" applyBorder="1" applyAlignment="1">
      <alignment horizontal="center" vertical="center"/>
    </xf>
    <xf numFmtId="43" fontId="5" fillId="0" borderId="118" xfId="2" applyFont="1" applyBorder="1" applyAlignment="1">
      <alignment horizontal="center" vertical="center"/>
    </xf>
    <xf numFmtId="43" fontId="5" fillId="0" borderId="112" xfId="2" applyFont="1" applyBorder="1" applyAlignment="1">
      <alignment horizontal="center" vertical="center"/>
    </xf>
    <xf numFmtId="43" fontId="5" fillId="0" borderId="115" xfId="2" applyFont="1" applyBorder="1" applyAlignment="1">
      <alignment horizontal="center" vertical="center"/>
    </xf>
    <xf numFmtId="0" fontId="15" fillId="0" borderId="12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43" fontId="4" fillId="0" borderId="120" xfId="0" applyNumberFormat="1" applyFont="1" applyBorder="1" applyAlignment="1">
      <alignment horizontal="center" vertical="center"/>
    </xf>
    <xf numFmtId="0" fontId="4" fillId="0" borderId="121" xfId="0" applyFont="1" applyBorder="1" applyAlignment="1">
      <alignment horizontal="center" vertical="center"/>
    </xf>
    <xf numFmtId="0" fontId="4" fillId="0" borderId="120" xfId="0" applyFont="1" applyBorder="1" applyAlignment="1">
      <alignment horizontal="center" vertical="center"/>
    </xf>
    <xf numFmtId="0" fontId="4" fillId="0" borderId="115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43" fontId="5" fillId="0" borderId="105" xfId="2" applyFont="1" applyBorder="1" applyAlignment="1">
      <alignment horizontal="center" vertical="center"/>
    </xf>
    <xf numFmtId="43" fontId="5" fillId="0" borderId="54" xfId="2" applyFont="1" applyBorder="1" applyAlignment="1">
      <alignment horizontal="center" vertical="center"/>
    </xf>
    <xf numFmtId="43" fontId="5" fillId="0" borderId="105" xfId="0" applyNumberFormat="1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/>
    </xf>
    <xf numFmtId="0" fontId="8" fillId="0" borderId="129" xfId="0" applyFont="1" applyBorder="1" applyAlignment="1">
      <alignment horizontal="left" vertical="center"/>
    </xf>
    <xf numFmtId="0" fontId="8" fillId="0" borderId="128" xfId="0" applyFont="1" applyBorder="1" applyAlignment="1">
      <alignment horizontal="left" vertical="center"/>
    </xf>
    <xf numFmtId="0" fontId="8" fillId="0" borderId="123" xfId="0" applyFont="1" applyBorder="1" applyAlignment="1">
      <alignment horizontal="left" vertical="center"/>
    </xf>
    <xf numFmtId="43" fontId="5" fillId="0" borderId="130" xfId="0" applyNumberFormat="1" applyFont="1" applyBorder="1" applyAlignment="1">
      <alignment horizontal="center" vertical="center"/>
    </xf>
    <xf numFmtId="43" fontId="5" fillId="0" borderId="131" xfId="0" applyNumberFormat="1" applyFont="1" applyBorder="1" applyAlignment="1">
      <alignment horizontal="center" vertical="center"/>
    </xf>
    <xf numFmtId="0" fontId="0" fillId="0" borderId="130" xfId="0" applyBorder="1" applyAlignment="1">
      <alignment horizontal="center"/>
    </xf>
    <xf numFmtId="0" fontId="0" fillId="0" borderId="133" xfId="0" applyBorder="1" applyAlignment="1">
      <alignment horizontal="center"/>
    </xf>
    <xf numFmtId="0" fontId="15" fillId="0" borderId="120" xfId="0" applyFont="1" applyBorder="1" applyAlignment="1">
      <alignment horizontal="left" vertical="center"/>
    </xf>
    <xf numFmtId="0" fontId="15" fillId="0" borderId="126" xfId="0" applyFont="1" applyBorder="1" applyAlignment="1">
      <alignment horizontal="left" vertical="center"/>
    </xf>
    <xf numFmtId="0" fontId="15" fillId="0" borderId="121" xfId="0" applyFont="1" applyBorder="1" applyAlignment="1">
      <alignment horizontal="left" vertical="center"/>
    </xf>
    <xf numFmtId="43" fontId="5" fillId="0" borderId="125" xfId="0" applyNumberFormat="1" applyFont="1" applyBorder="1" applyAlignment="1">
      <alignment horizontal="center" vertical="center"/>
    </xf>
    <xf numFmtId="43" fontId="5" fillId="0" borderId="107" xfId="0" applyNumberFormat="1" applyFont="1" applyBorder="1" applyAlignment="1">
      <alignment horizontal="center" vertical="center"/>
    </xf>
    <xf numFmtId="43" fontId="5" fillId="0" borderId="108" xfId="0" applyNumberFormat="1" applyFont="1" applyBorder="1" applyAlignment="1">
      <alignment horizontal="center" vertical="center"/>
    </xf>
    <xf numFmtId="43" fontId="5" fillId="0" borderId="134" xfId="0" applyNumberFormat="1" applyFont="1" applyBorder="1" applyAlignment="1">
      <alignment horizontal="center" vertical="center"/>
    </xf>
    <xf numFmtId="0" fontId="0" fillId="0" borderId="136" xfId="0" applyBorder="1" applyAlignment="1">
      <alignment horizontal="left" vertical="center"/>
    </xf>
    <xf numFmtId="0" fontId="0" fillId="0" borderId="138" xfId="0" applyFont="1" applyBorder="1" applyAlignment="1">
      <alignment horizontal="left" vertical="center"/>
    </xf>
    <xf numFmtId="0" fontId="0" fillId="0" borderId="137" xfId="0" applyFont="1" applyBorder="1" applyAlignment="1">
      <alignment horizontal="left" vertical="center"/>
    </xf>
    <xf numFmtId="43" fontId="4" fillId="0" borderId="73" xfId="0" applyNumberFormat="1" applyFont="1" applyBorder="1" applyAlignment="1">
      <alignment horizontal="center" vertical="center"/>
    </xf>
    <xf numFmtId="0" fontId="4" fillId="0" borderId="139" xfId="0" applyFont="1" applyBorder="1" applyAlignment="1">
      <alignment horizontal="center" vertical="center"/>
    </xf>
    <xf numFmtId="0" fontId="4" fillId="0" borderId="81" xfId="0" applyFont="1" applyBorder="1" applyAlignment="1">
      <alignment horizontal="center" vertical="center"/>
    </xf>
    <xf numFmtId="43" fontId="5" fillId="0" borderId="117" xfId="2" applyFont="1" applyBorder="1" applyAlignment="1">
      <alignment horizontal="center" vertical="center"/>
    </xf>
    <xf numFmtId="43" fontId="5" fillId="0" borderId="119" xfId="2" applyFont="1" applyBorder="1" applyAlignment="1">
      <alignment horizontal="center" vertical="center"/>
    </xf>
    <xf numFmtId="43" fontId="5" fillId="0" borderId="105" xfId="0" applyNumberFormat="1" applyFont="1" applyBorder="1" applyAlignment="1">
      <alignment horizontal="center"/>
    </xf>
    <xf numFmtId="0" fontId="5" fillId="0" borderId="57" xfId="0" applyFont="1" applyBorder="1" applyAlignment="1">
      <alignment horizontal="center"/>
    </xf>
    <xf numFmtId="0" fontId="5" fillId="0" borderId="54" xfId="0" applyFont="1" applyBorder="1" applyAlignment="1">
      <alignment horizontal="center"/>
    </xf>
    <xf numFmtId="0" fontId="8" fillId="0" borderId="120" xfId="0" applyFont="1" applyBorder="1" applyAlignment="1">
      <alignment horizontal="left" vertical="center"/>
    </xf>
    <xf numFmtId="0" fontId="8" fillId="0" borderId="126" xfId="0" applyFont="1" applyBorder="1" applyAlignment="1">
      <alignment horizontal="left" vertical="center"/>
    </xf>
    <xf numFmtId="0" fontId="8" fillId="0" borderId="121" xfId="0" applyFont="1" applyBorder="1" applyAlignment="1">
      <alignment horizontal="left" vertical="center"/>
    </xf>
    <xf numFmtId="0" fontId="0" fillId="0" borderId="129" xfId="0" applyBorder="1" applyAlignment="1">
      <alignment horizontal="left" vertical="center"/>
    </xf>
    <xf numFmtId="0" fontId="0" fillId="0" borderId="128" xfId="0" applyFont="1" applyBorder="1" applyAlignment="1">
      <alignment horizontal="left" vertical="center"/>
    </xf>
    <xf numFmtId="0" fontId="0" fillId="0" borderId="123" xfId="0" applyFont="1" applyBorder="1" applyAlignment="1">
      <alignment horizontal="left" vertical="center"/>
    </xf>
    <xf numFmtId="0" fontId="0" fillId="0" borderId="124" xfId="0" applyBorder="1" applyAlignment="1">
      <alignment horizontal="left" vertical="center"/>
    </xf>
    <xf numFmtId="0" fontId="0" fillId="0" borderId="125" xfId="0" applyFont="1" applyBorder="1" applyAlignment="1">
      <alignment horizontal="left" vertical="center"/>
    </xf>
    <xf numFmtId="0" fontId="0" fillId="0" borderId="127" xfId="0" applyFont="1" applyBorder="1" applyAlignment="1">
      <alignment horizontal="left" vertical="center"/>
    </xf>
    <xf numFmtId="43" fontId="4" fillId="0" borderId="0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5" fillId="0" borderId="129" xfId="0" applyFont="1" applyBorder="1" applyAlignment="1">
      <alignment horizontal="left" vertical="center"/>
    </xf>
    <xf numFmtId="0" fontId="25" fillId="0" borderId="128" xfId="0" applyFont="1" applyBorder="1" applyAlignment="1">
      <alignment horizontal="left" vertical="center"/>
    </xf>
    <xf numFmtId="0" fontId="25" fillId="0" borderId="123" xfId="0" applyFont="1" applyBorder="1" applyAlignment="1">
      <alignment horizontal="left" vertical="center"/>
    </xf>
    <xf numFmtId="0" fontId="25" fillId="0" borderId="120" xfId="0" applyFont="1" applyBorder="1" applyAlignment="1">
      <alignment horizontal="left" vertical="center"/>
    </xf>
    <xf numFmtId="0" fontId="25" fillId="0" borderId="126" xfId="0" applyFont="1" applyBorder="1" applyAlignment="1">
      <alignment horizontal="left" vertical="center"/>
    </xf>
    <xf numFmtId="0" fontId="25" fillId="0" borderId="121" xfId="0" applyFont="1" applyBorder="1" applyAlignment="1">
      <alignment horizontal="left" vertical="center"/>
    </xf>
    <xf numFmtId="0" fontId="4" fillId="0" borderId="53" xfId="0" applyFont="1" applyBorder="1" applyAlignment="1">
      <alignment horizontal="center"/>
    </xf>
    <xf numFmtId="43" fontId="5" fillId="0" borderId="129" xfId="0" applyNumberFormat="1" applyFont="1" applyBorder="1" applyAlignment="1">
      <alignment horizontal="center" vertical="center"/>
    </xf>
    <xf numFmtId="43" fontId="5" fillId="0" borderId="123" xfId="0" applyNumberFormat="1" applyFont="1" applyBorder="1" applyAlignment="1">
      <alignment horizontal="center" vertical="center"/>
    </xf>
    <xf numFmtId="0" fontId="0" fillId="0" borderId="129" xfId="0" applyBorder="1" applyAlignment="1">
      <alignment horizontal="center"/>
    </xf>
    <xf numFmtId="0" fontId="0" fillId="0" borderId="140" xfId="0" applyBorder="1" applyAlignment="1">
      <alignment horizontal="center"/>
    </xf>
    <xf numFmtId="43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43" fontId="4" fillId="0" borderId="5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8" xfId="0" applyBorder="1" applyAlignment="1">
      <alignment horizontal="left"/>
    </xf>
    <xf numFmtId="43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8" xfId="0" applyBorder="1" applyAlignment="1">
      <alignment horizontal="center"/>
    </xf>
    <xf numFmtId="43" fontId="4" fillId="0" borderId="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0" fillId="0" borderId="4" xfId="0" applyBorder="1" applyAlignment="1">
      <alignment horizontal="left"/>
    </xf>
    <xf numFmtId="43" fontId="4" fillId="0" borderId="60" xfId="0" applyNumberFormat="1" applyFont="1" applyBorder="1" applyAlignment="1">
      <alignment horizontal="center"/>
    </xf>
    <xf numFmtId="0" fontId="4" fillId="0" borderId="72" xfId="0" applyFont="1" applyBorder="1" applyAlignment="1">
      <alignment horizontal="center"/>
    </xf>
    <xf numFmtId="0" fontId="0" fillId="0" borderId="60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8" xfId="0" applyBorder="1" applyAlignment="1">
      <alignment horizontal="center"/>
    </xf>
    <xf numFmtId="0" fontId="0" fillId="0" borderId="85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86" xfId="0" applyBorder="1" applyAlignment="1">
      <alignment horizontal="center"/>
    </xf>
    <xf numFmtId="0" fontId="0" fillId="0" borderId="27" xfId="0" applyBorder="1" applyAlignment="1">
      <alignment horizontal="center"/>
    </xf>
    <xf numFmtId="43" fontId="4" fillId="0" borderId="85" xfId="0" applyNumberFormat="1" applyFont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0" fillId="0" borderId="37" xfId="0" applyBorder="1" applyAlignment="1">
      <alignment horizontal="center"/>
    </xf>
    <xf numFmtId="0" fontId="4" fillId="0" borderId="89" xfId="0" applyFont="1" applyBorder="1" applyAlignment="1">
      <alignment horizontal="center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39" xfId="0" applyBorder="1" applyAlignment="1">
      <alignment horizontal="left"/>
    </xf>
    <xf numFmtId="43" fontId="4" fillId="5" borderId="59" xfId="2" applyFont="1" applyFill="1" applyBorder="1" applyAlignment="1">
      <alignment horizontal="center" vertical="center"/>
    </xf>
    <xf numFmtId="43" fontId="4" fillId="5" borderId="54" xfId="2" applyFont="1" applyFill="1" applyBorder="1" applyAlignment="1">
      <alignment horizontal="center" vertical="center"/>
    </xf>
  </cellXfs>
  <cellStyles count="6">
    <cellStyle name="Lien hypertexte" xfId="1" builtinId="8"/>
    <cellStyle name="Milliers" xfId="2" builtinId="3"/>
    <cellStyle name="Milliers 11" xfId="4"/>
    <cellStyle name="Normal" xfId="0" builtinId="0"/>
    <cellStyle name="Normal 2 23" xfId="3"/>
    <cellStyle name="Pourcentage" xfId="5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Feuil7!A1"/><Relationship Id="rId13" Type="http://schemas.openxmlformats.org/officeDocument/2006/relationships/hyperlink" Target="#Feuil12!A1"/><Relationship Id="rId18" Type="http://schemas.openxmlformats.org/officeDocument/2006/relationships/hyperlink" Target="#Feuil18!A1"/><Relationship Id="rId3" Type="http://schemas.openxmlformats.org/officeDocument/2006/relationships/hyperlink" Target="#Feuil1!A1"/><Relationship Id="rId7" Type="http://schemas.openxmlformats.org/officeDocument/2006/relationships/hyperlink" Target="#Feuil6!A1"/><Relationship Id="rId12" Type="http://schemas.openxmlformats.org/officeDocument/2006/relationships/hyperlink" Target="#Feuil11!A1"/><Relationship Id="rId17" Type="http://schemas.openxmlformats.org/officeDocument/2006/relationships/hyperlink" Target="#Feuil17!A1"/><Relationship Id="rId2" Type="http://schemas.openxmlformats.org/officeDocument/2006/relationships/hyperlink" Target="#Feuil2!A1"/><Relationship Id="rId16" Type="http://schemas.openxmlformats.org/officeDocument/2006/relationships/hyperlink" Target="#Feuil16!A1"/><Relationship Id="rId1" Type="http://schemas.openxmlformats.org/officeDocument/2006/relationships/image" Target="../media/image1.jpeg"/><Relationship Id="rId6" Type="http://schemas.openxmlformats.org/officeDocument/2006/relationships/hyperlink" Target="#Feuil5!A1"/><Relationship Id="rId11" Type="http://schemas.openxmlformats.org/officeDocument/2006/relationships/hyperlink" Target="#Feuil10!A1"/><Relationship Id="rId5" Type="http://schemas.openxmlformats.org/officeDocument/2006/relationships/hyperlink" Target="#Feuil4!A1"/><Relationship Id="rId15" Type="http://schemas.openxmlformats.org/officeDocument/2006/relationships/hyperlink" Target="#Feuil15!A1"/><Relationship Id="rId10" Type="http://schemas.openxmlformats.org/officeDocument/2006/relationships/hyperlink" Target="#Feuil9!A1"/><Relationship Id="rId19" Type="http://schemas.openxmlformats.org/officeDocument/2006/relationships/hyperlink" Target="#Feuil19!A1"/><Relationship Id="rId4" Type="http://schemas.openxmlformats.org/officeDocument/2006/relationships/hyperlink" Target="#Feuil3!A1"/><Relationship Id="rId9" Type="http://schemas.openxmlformats.org/officeDocument/2006/relationships/hyperlink" Target="#Feuil8!A1"/><Relationship Id="rId14" Type="http://schemas.openxmlformats.org/officeDocument/2006/relationships/hyperlink" Target="#Feuil13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MENU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#MENU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4</xdr:row>
      <xdr:rowOff>47625</xdr:rowOff>
    </xdr:from>
    <xdr:to>
      <xdr:col>4</xdr:col>
      <xdr:colOff>400051</xdr:colOff>
      <xdr:row>9</xdr:row>
      <xdr:rowOff>128397</xdr:rowOff>
    </xdr:to>
    <xdr:sp macro="" textlink="">
      <xdr:nvSpPr>
        <xdr:cNvPr id="45" name="Parchemin horizontal 44"/>
        <xdr:cNvSpPr/>
      </xdr:nvSpPr>
      <xdr:spPr>
        <a:xfrm>
          <a:off x="1" y="47625"/>
          <a:ext cx="3448050" cy="1033272"/>
        </a:xfrm>
        <a:prstGeom prst="horizontalScroll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 i="1" baseline="0">
              <a:solidFill>
                <a:schemeClr val="dk1"/>
              </a:solidFill>
              <a:latin typeface="Castellar" pitchFamily="18" charset="0"/>
              <a:ea typeface="+mn-ea"/>
              <a:cs typeface="Andalus" pitchFamily="18" charset="-78"/>
            </a:rPr>
            <a:t>Comptabilisation de l’acquisition de la turbine à gaz et du composant</a:t>
          </a:r>
          <a:endParaRPr lang="fr-FR" b="1" i="1">
            <a:latin typeface="Castellar" pitchFamily="18" charset="0"/>
            <a:cs typeface="Andalus" pitchFamily="18" charset="-78"/>
          </a:endParaRPr>
        </a:p>
      </xdr:txBody>
    </xdr:sp>
    <xdr:clientData/>
  </xdr:twoCellAnchor>
  <xdr:twoCellAnchor>
    <xdr:from>
      <xdr:col>0</xdr:col>
      <xdr:colOff>0</xdr:colOff>
      <xdr:row>9</xdr:row>
      <xdr:rowOff>85725</xdr:rowOff>
    </xdr:from>
    <xdr:to>
      <xdr:col>4</xdr:col>
      <xdr:colOff>409575</xdr:colOff>
      <xdr:row>14</xdr:row>
      <xdr:rowOff>166497</xdr:rowOff>
    </xdr:to>
    <xdr:sp macro="" textlink="">
      <xdr:nvSpPr>
        <xdr:cNvPr id="49" name="Parchemin horizontal 48"/>
        <xdr:cNvSpPr/>
      </xdr:nvSpPr>
      <xdr:spPr>
        <a:xfrm>
          <a:off x="0" y="1038225"/>
          <a:ext cx="3457575" cy="1033272"/>
        </a:xfrm>
        <a:prstGeom prst="horizontalScroll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b="1" i="0" baseline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Comptabilisation </a:t>
          </a:r>
          <a:r>
            <a:rPr lang="fr-FR" sz="18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Virements internes</a:t>
          </a:r>
          <a:endParaRPr lang="fr-FR" sz="1800" b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0</xdr:col>
      <xdr:colOff>1</xdr:colOff>
      <xdr:row>14</xdr:row>
      <xdr:rowOff>85725</xdr:rowOff>
    </xdr:from>
    <xdr:to>
      <xdr:col>4</xdr:col>
      <xdr:colOff>419101</xdr:colOff>
      <xdr:row>19</xdr:row>
      <xdr:rowOff>166497</xdr:rowOff>
    </xdr:to>
    <xdr:sp macro="" textlink="">
      <xdr:nvSpPr>
        <xdr:cNvPr id="50" name="Parchemin horizontal 49"/>
        <xdr:cNvSpPr/>
      </xdr:nvSpPr>
      <xdr:spPr>
        <a:xfrm>
          <a:off x="1" y="1990725"/>
          <a:ext cx="3467100" cy="1033272"/>
        </a:xfrm>
        <a:prstGeom prst="horizontalScroll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la situation des coûts des travaux </a:t>
          </a:r>
          <a:endParaRPr lang="fr-FR" sz="1600" b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0</xdr:col>
      <xdr:colOff>1</xdr:colOff>
      <xdr:row>19</xdr:row>
      <xdr:rowOff>76200</xdr:rowOff>
    </xdr:from>
    <xdr:to>
      <xdr:col>4</xdr:col>
      <xdr:colOff>457201</xdr:colOff>
      <xdr:row>24</xdr:row>
      <xdr:rowOff>156972</xdr:rowOff>
    </xdr:to>
    <xdr:sp macro="" textlink="">
      <xdr:nvSpPr>
        <xdr:cNvPr id="52" name="Parchemin horizontal 51"/>
        <xdr:cNvSpPr/>
      </xdr:nvSpPr>
      <xdr:spPr>
        <a:xfrm>
          <a:off x="1" y="2933700"/>
          <a:ext cx="3505200" cy="1033272"/>
        </a:xfrm>
        <a:prstGeom prst="horizontalScroll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Taxe sur la valeur ajoutée</a:t>
          </a:r>
          <a:endParaRPr lang="fr-FR" sz="1600" b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0</xdr:col>
      <xdr:colOff>0</xdr:colOff>
      <xdr:row>24</xdr:row>
      <xdr:rowOff>76200</xdr:rowOff>
    </xdr:from>
    <xdr:to>
      <xdr:col>4</xdr:col>
      <xdr:colOff>523875</xdr:colOff>
      <xdr:row>29</xdr:row>
      <xdr:rowOff>156972</xdr:rowOff>
    </xdr:to>
    <xdr:sp macro="" textlink="">
      <xdr:nvSpPr>
        <xdr:cNvPr id="53" name="Parchemin horizontal 52"/>
        <xdr:cNvSpPr/>
      </xdr:nvSpPr>
      <xdr:spPr>
        <a:xfrm>
          <a:off x="0" y="3886200"/>
          <a:ext cx="3571875" cy="1033272"/>
        </a:xfrm>
        <a:prstGeom prst="horizontalScroll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Immobilisations en cours </a:t>
          </a:r>
          <a:endParaRPr lang="fr-FR" b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0</xdr:col>
      <xdr:colOff>0</xdr:colOff>
      <xdr:row>29</xdr:row>
      <xdr:rowOff>85725</xdr:rowOff>
    </xdr:from>
    <xdr:to>
      <xdr:col>4</xdr:col>
      <xdr:colOff>619125</xdr:colOff>
      <xdr:row>34</xdr:row>
      <xdr:rowOff>166497</xdr:rowOff>
    </xdr:to>
    <xdr:sp macro="" textlink="">
      <xdr:nvSpPr>
        <xdr:cNvPr id="54" name="Parchemin horizontal 53"/>
        <xdr:cNvSpPr/>
      </xdr:nvSpPr>
      <xdr:spPr>
        <a:xfrm>
          <a:off x="0" y="4848225"/>
          <a:ext cx="3667125" cy="1033272"/>
        </a:xfrm>
        <a:prstGeom prst="horizontalScroll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Comptabilisation des subventions d’exploitation</a:t>
          </a:r>
          <a:endParaRPr lang="fr-FR" sz="1400" b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4</xdr:col>
      <xdr:colOff>523875</xdr:colOff>
      <xdr:row>5</xdr:row>
      <xdr:rowOff>161925</xdr:rowOff>
    </xdr:from>
    <xdr:to>
      <xdr:col>5</xdr:col>
      <xdr:colOff>457200</xdr:colOff>
      <xdr:row>9</xdr:row>
      <xdr:rowOff>38100</xdr:rowOff>
    </xdr:to>
    <xdr:sp macro="" textlink="">
      <xdr:nvSpPr>
        <xdr:cNvPr id="10" name="Ellipse 9">
          <a:hlinkClick xmlns:r="http://schemas.openxmlformats.org/officeDocument/2006/relationships" r:id="rId2"/>
        </xdr:cNvPr>
        <xdr:cNvSpPr/>
      </xdr:nvSpPr>
      <xdr:spPr>
        <a:xfrm>
          <a:off x="3571875" y="352425"/>
          <a:ext cx="695325" cy="638175"/>
        </a:xfrm>
        <a:prstGeom prst="ellipse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400" b="1">
              <a:latin typeface="Andalus" pitchFamily="18" charset="-78"/>
              <a:cs typeface="Andalus" pitchFamily="18" charset="-78"/>
            </a:rPr>
            <a:t>1</a:t>
          </a:r>
        </a:p>
      </xdr:txBody>
    </xdr:sp>
    <xdr:clientData/>
  </xdr:twoCellAnchor>
  <xdr:twoCellAnchor>
    <xdr:from>
      <xdr:col>4</xdr:col>
      <xdr:colOff>542925</xdr:colOff>
      <xdr:row>10</xdr:row>
      <xdr:rowOff>180975</xdr:rowOff>
    </xdr:from>
    <xdr:to>
      <xdr:col>5</xdr:col>
      <xdr:colOff>476250</xdr:colOff>
      <xdr:row>14</xdr:row>
      <xdr:rowOff>57150</xdr:rowOff>
    </xdr:to>
    <xdr:sp macro="" textlink="">
      <xdr:nvSpPr>
        <xdr:cNvPr id="11" name="Ellipse 10">
          <a:hlinkClick xmlns:r="http://schemas.openxmlformats.org/officeDocument/2006/relationships" r:id="rId3"/>
        </xdr:cNvPr>
        <xdr:cNvSpPr/>
      </xdr:nvSpPr>
      <xdr:spPr>
        <a:xfrm>
          <a:off x="3590925" y="1323975"/>
          <a:ext cx="695325" cy="638175"/>
        </a:xfrm>
        <a:prstGeom prst="ellipse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400" b="1">
              <a:latin typeface="Andalus" pitchFamily="18" charset="-78"/>
              <a:cs typeface="Andalus" pitchFamily="18" charset="-78"/>
            </a:rPr>
            <a:t>2</a:t>
          </a:r>
        </a:p>
      </xdr:txBody>
    </xdr:sp>
    <xdr:clientData/>
  </xdr:twoCellAnchor>
  <xdr:twoCellAnchor>
    <xdr:from>
      <xdr:col>4</xdr:col>
      <xdr:colOff>552450</xdr:colOff>
      <xdr:row>15</xdr:row>
      <xdr:rowOff>142875</xdr:rowOff>
    </xdr:from>
    <xdr:to>
      <xdr:col>5</xdr:col>
      <xdr:colOff>485775</xdr:colOff>
      <xdr:row>19</xdr:row>
      <xdr:rowOff>19050</xdr:rowOff>
    </xdr:to>
    <xdr:sp macro="" textlink="">
      <xdr:nvSpPr>
        <xdr:cNvPr id="12" name="Ellipse 11">
          <a:hlinkClick xmlns:r="http://schemas.openxmlformats.org/officeDocument/2006/relationships" r:id="rId4"/>
        </xdr:cNvPr>
        <xdr:cNvSpPr/>
      </xdr:nvSpPr>
      <xdr:spPr>
        <a:xfrm>
          <a:off x="3600450" y="2238375"/>
          <a:ext cx="695325" cy="638175"/>
        </a:xfrm>
        <a:prstGeom prst="ellipse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400" b="1">
              <a:latin typeface="Andalus" pitchFamily="18" charset="-78"/>
              <a:cs typeface="Andalus" pitchFamily="18" charset="-78"/>
            </a:rPr>
            <a:t>3</a:t>
          </a:r>
        </a:p>
      </xdr:txBody>
    </xdr:sp>
    <xdr:clientData/>
  </xdr:twoCellAnchor>
  <xdr:twoCellAnchor>
    <xdr:from>
      <xdr:col>4</xdr:col>
      <xdr:colOff>581026</xdr:colOff>
      <xdr:row>20</xdr:row>
      <xdr:rowOff>171450</xdr:rowOff>
    </xdr:from>
    <xdr:to>
      <xdr:col>5</xdr:col>
      <xdr:colOff>514351</xdr:colOff>
      <xdr:row>24</xdr:row>
      <xdr:rowOff>47625</xdr:rowOff>
    </xdr:to>
    <xdr:sp macro="" textlink="">
      <xdr:nvSpPr>
        <xdr:cNvPr id="13" name="Ellipse 12">
          <a:hlinkClick xmlns:r="http://schemas.openxmlformats.org/officeDocument/2006/relationships" r:id="rId5"/>
        </xdr:cNvPr>
        <xdr:cNvSpPr/>
      </xdr:nvSpPr>
      <xdr:spPr>
        <a:xfrm>
          <a:off x="3629026" y="3219450"/>
          <a:ext cx="695325" cy="638175"/>
        </a:xfrm>
        <a:prstGeom prst="ellipse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400" b="1">
              <a:latin typeface="Andalus" pitchFamily="18" charset="-78"/>
              <a:cs typeface="Andalus" pitchFamily="18" charset="-78"/>
            </a:rPr>
            <a:t>4</a:t>
          </a:r>
        </a:p>
      </xdr:txBody>
    </xdr:sp>
    <xdr:clientData/>
  </xdr:twoCellAnchor>
  <xdr:twoCellAnchor>
    <xdr:from>
      <xdr:col>4</xdr:col>
      <xdr:colOff>638175</xdr:colOff>
      <xdr:row>25</xdr:row>
      <xdr:rowOff>142875</xdr:rowOff>
    </xdr:from>
    <xdr:to>
      <xdr:col>5</xdr:col>
      <xdr:colOff>571500</xdr:colOff>
      <xdr:row>29</xdr:row>
      <xdr:rowOff>19050</xdr:rowOff>
    </xdr:to>
    <xdr:sp macro="" textlink="">
      <xdr:nvSpPr>
        <xdr:cNvPr id="14" name="Ellipse 13">
          <a:hlinkClick xmlns:r="http://schemas.openxmlformats.org/officeDocument/2006/relationships" r:id="rId6"/>
        </xdr:cNvPr>
        <xdr:cNvSpPr/>
      </xdr:nvSpPr>
      <xdr:spPr>
        <a:xfrm>
          <a:off x="3686175" y="4143375"/>
          <a:ext cx="695325" cy="638175"/>
        </a:xfrm>
        <a:prstGeom prst="ellipse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400" b="1">
              <a:latin typeface="Andalus" pitchFamily="18" charset="-78"/>
              <a:cs typeface="Andalus" pitchFamily="18" charset="-78"/>
            </a:rPr>
            <a:t>5</a:t>
          </a:r>
        </a:p>
      </xdr:txBody>
    </xdr:sp>
    <xdr:clientData/>
  </xdr:twoCellAnchor>
  <xdr:twoCellAnchor>
    <xdr:from>
      <xdr:col>4</xdr:col>
      <xdr:colOff>695325</xdr:colOff>
      <xdr:row>30</xdr:row>
      <xdr:rowOff>123825</xdr:rowOff>
    </xdr:from>
    <xdr:to>
      <xdr:col>5</xdr:col>
      <xdr:colOff>628650</xdr:colOff>
      <xdr:row>34</xdr:row>
      <xdr:rowOff>0</xdr:rowOff>
    </xdr:to>
    <xdr:sp macro="" textlink="">
      <xdr:nvSpPr>
        <xdr:cNvPr id="15" name="Ellipse 14">
          <a:hlinkClick xmlns:r="http://schemas.openxmlformats.org/officeDocument/2006/relationships" r:id="rId7"/>
        </xdr:cNvPr>
        <xdr:cNvSpPr/>
      </xdr:nvSpPr>
      <xdr:spPr>
        <a:xfrm>
          <a:off x="3743325" y="5076825"/>
          <a:ext cx="695325" cy="638175"/>
        </a:xfrm>
        <a:prstGeom prst="ellipse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400" b="1">
              <a:latin typeface="Andalus" pitchFamily="18" charset="-78"/>
              <a:cs typeface="Andalus" pitchFamily="18" charset="-78"/>
            </a:rPr>
            <a:t>6</a:t>
          </a:r>
        </a:p>
      </xdr:txBody>
    </xdr:sp>
    <xdr:clientData/>
  </xdr:twoCellAnchor>
  <xdr:twoCellAnchor>
    <xdr:from>
      <xdr:col>7</xdr:col>
      <xdr:colOff>76200</xdr:colOff>
      <xdr:row>4</xdr:row>
      <xdr:rowOff>57150</xdr:rowOff>
    </xdr:from>
    <xdr:to>
      <xdr:col>11</xdr:col>
      <xdr:colOff>476250</xdr:colOff>
      <xdr:row>9</xdr:row>
      <xdr:rowOff>137922</xdr:rowOff>
    </xdr:to>
    <xdr:sp macro="" textlink="">
      <xdr:nvSpPr>
        <xdr:cNvPr id="16" name="Parchemin horizontal 15"/>
        <xdr:cNvSpPr/>
      </xdr:nvSpPr>
      <xdr:spPr>
        <a:xfrm>
          <a:off x="4724400" y="57150"/>
          <a:ext cx="3448050" cy="1033272"/>
        </a:xfrm>
        <a:prstGeom prst="horizontalScroll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 eaLnBrk="1" fontAlgn="auto" latinLnBrk="0" hangingPunct="1"/>
          <a:r>
            <a:rPr lang="fr-FR" sz="2400" b="1" baseline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Comptes de stocks</a:t>
          </a:r>
          <a:endParaRPr lang="fr-FR" sz="2400" b="1" i="1">
            <a:solidFill>
              <a:schemeClr val="dk1"/>
            </a:solidFill>
            <a:latin typeface="Andalus" pitchFamily="18" charset="-78"/>
            <a:ea typeface="+mn-ea"/>
            <a:cs typeface="Andalus" pitchFamily="18" charset="-78"/>
          </a:endParaRPr>
        </a:p>
      </xdr:txBody>
    </xdr:sp>
    <xdr:clientData/>
  </xdr:twoCellAnchor>
  <xdr:twoCellAnchor>
    <xdr:from>
      <xdr:col>6</xdr:col>
      <xdr:colOff>66675</xdr:colOff>
      <xdr:row>9</xdr:row>
      <xdr:rowOff>104775</xdr:rowOff>
    </xdr:from>
    <xdr:to>
      <xdr:col>11</xdr:col>
      <xdr:colOff>390525</xdr:colOff>
      <xdr:row>14</xdr:row>
      <xdr:rowOff>185547</xdr:rowOff>
    </xdr:to>
    <xdr:sp macro="" textlink="">
      <xdr:nvSpPr>
        <xdr:cNvPr id="17" name="Parchemin horizontal 16"/>
        <xdr:cNvSpPr/>
      </xdr:nvSpPr>
      <xdr:spPr>
        <a:xfrm>
          <a:off x="4638675" y="1057275"/>
          <a:ext cx="3448050" cy="1033272"/>
        </a:xfrm>
        <a:prstGeom prst="horizontalScroll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Comptabilisation dans les états financiers du bailleur (loueur</a:t>
          </a:r>
          <a:endParaRPr lang="fr-FR" sz="1400" b="1" i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6</xdr:col>
      <xdr:colOff>47625</xdr:colOff>
      <xdr:row>14</xdr:row>
      <xdr:rowOff>104775</xdr:rowOff>
    </xdr:from>
    <xdr:to>
      <xdr:col>11</xdr:col>
      <xdr:colOff>371475</xdr:colOff>
      <xdr:row>19</xdr:row>
      <xdr:rowOff>185547</xdr:rowOff>
    </xdr:to>
    <xdr:sp macro="" textlink="">
      <xdr:nvSpPr>
        <xdr:cNvPr id="18" name="Parchemin horizontal 17"/>
        <xdr:cNvSpPr/>
      </xdr:nvSpPr>
      <xdr:spPr>
        <a:xfrm>
          <a:off x="4619625" y="2009775"/>
          <a:ext cx="3448050" cy="1033272"/>
        </a:xfrm>
        <a:prstGeom prst="horizontalScroll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Documentation et divers</a:t>
          </a:r>
          <a:endParaRPr lang="fr-FR" sz="2000" b="1" i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7</xdr:col>
      <xdr:colOff>0</xdr:colOff>
      <xdr:row>20</xdr:row>
      <xdr:rowOff>57150</xdr:rowOff>
    </xdr:from>
    <xdr:to>
      <xdr:col>11</xdr:col>
      <xdr:colOff>400050</xdr:colOff>
      <xdr:row>25</xdr:row>
      <xdr:rowOff>137922</xdr:rowOff>
    </xdr:to>
    <xdr:sp macro="" textlink="">
      <xdr:nvSpPr>
        <xdr:cNvPr id="19" name="Parchemin horizontal 18"/>
        <xdr:cNvSpPr/>
      </xdr:nvSpPr>
      <xdr:spPr>
        <a:xfrm>
          <a:off x="4648200" y="3105150"/>
          <a:ext cx="3448050" cy="1033272"/>
        </a:xfrm>
        <a:prstGeom prst="horizontalScroll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Etudes et recherche</a:t>
          </a:r>
          <a:endParaRPr lang="fr-FR" sz="2400" b="1" i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7</xdr:col>
      <xdr:colOff>28575</xdr:colOff>
      <xdr:row>25</xdr:row>
      <xdr:rowOff>95250</xdr:rowOff>
    </xdr:from>
    <xdr:to>
      <xdr:col>11</xdr:col>
      <xdr:colOff>428625</xdr:colOff>
      <xdr:row>30</xdr:row>
      <xdr:rowOff>176022</xdr:rowOff>
    </xdr:to>
    <xdr:sp macro="" textlink="">
      <xdr:nvSpPr>
        <xdr:cNvPr id="20" name="Parchemin horizontal 19"/>
        <xdr:cNvSpPr/>
      </xdr:nvSpPr>
      <xdr:spPr>
        <a:xfrm>
          <a:off x="4676775" y="4095750"/>
          <a:ext cx="3448050" cy="1033272"/>
        </a:xfrm>
        <a:prstGeom prst="horizontalScroll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Primes d’assurance</a:t>
          </a:r>
          <a:endParaRPr lang="fr-FR" sz="2400" b="1" i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7</xdr:col>
      <xdr:colOff>47625</xdr:colOff>
      <xdr:row>30</xdr:row>
      <xdr:rowOff>95250</xdr:rowOff>
    </xdr:from>
    <xdr:to>
      <xdr:col>11</xdr:col>
      <xdr:colOff>447675</xdr:colOff>
      <xdr:row>35</xdr:row>
      <xdr:rowOff>176022</xdr:rowOff>
    </xdr:to>
    <xdr:sp macro="" textlink="">
      <xdr:nvSpPr>
        <xdr:cNvPr id="21" name="Parchemin horizontal 20"/>
        <xdr:cNvSpPr/>
      </xdr:nvSpPr>
      <xdr:spPr>
        <a:xfrm>
          <a:off x="4695825" y="5048250"/>
          <a:ext cx="3448050" cy="1033272"/>
        </a:xfrm>
        <a:prstGeom prst="horizontalScroll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Personnel extérieur à l’entreprise</a:t>
          </a:r>
          <a:endParaRPr lang="fr-FR" sz="1600" b="1" i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11</xdr:col>
      <xdr:colOff>638175</xdr:colOff>
      <xdr:row>4</xdr:row>
      <xdr:rowOff>152400</xdr:rowOff>
    </xdr:from>
    <xdr:to>
      <xdr:col>12</xdr:col>
      <xdr:colOff>571500</xdr:colOff>
      <xdr:row>8</xdr:row>
      <xdr:rowOff>28575</xdr:rowOff>
    </xdr:to>
    <xdr:sp macro="" textlink="">
      <xdr:nvSpPr>
        <xdr:cNvPr id="22" name="Ellipse 21">
          <a:hlinkClick xmlns:r="http://schemas.openxmlformats.org/officeDocument/2006/relationships" r:id="rId8"/>
        </xdr:cNvPr>
        <xdr:cNvSpPr/>
      </xdr:nvSpPr>
      <xdr:spPr>
        <a:xfrm>
          <a:off x="8334375" y="152400"/>
          <a:ext cx="695325" cy="638175"/>
        </a:xfrm>
        <a:prstGeom prst="ellipse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400" b="1">
              <a:latin typeface="Andalus" pitchFamily="18" charset="-78"/>
              <a:cs typeface="Andalus" pitchFamily="18" charset="-78"/>
            </a:rPr>
            <a:t>7</a:t>
          </a:r>
        </a:p>
      </xdr:txBody>
    </xdr:sp>
    <xdr:clientData/>
  </xdr:twoCellAnchor>
  <xdr:twoCellAnchor>
    <xdr:from>
      <xdr:col>11</xdr:col>
      <xdr:colOff>619125</xdr:colOff>
      <xdr:row>10</xdr:row>
      <xdr:rowOff>123825</xdr:rowOff>
    </xdr:from>
    <xdr:to>
      <xdr:col>12</xdr:col>
      <xdr:colOff>552450</xdr:colOff>
      <xdr:row>14</xdr:row>
      <xdr:rowOff>0</xdr:rowOff>
    </xdr:to>
    <xdr:sp macro="" textlink="">
      <xdr:nvSpPr>
        <xdr:cNvPr id="23" name="Ellipse 22">
          <a:hlinkClick xmlns:r="http://schemas.openxmlformats.org/officeDocument/2006/relationships" r:id="rId9"/>
        </xdr:cNvPr>
        <xdr:cNvSpPr/>
      </xdr:nvSpPr>
      <xdr:spPr>
        <a:xfrm>
          <a:off x="8315325" y="1266825"/>
          <a:ext cx="695325" cy="638175"/>
        </a:xfrm>
        <a:prstGeom prst="ellipse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400" b="1">
              <a:latin typeface="Andalus" pitchFamily="18" charset="-78"/>
              <a:cs typeface="Andalus" pitchFamily="18" charset="-78"/>
            </a:rPr>
            <a:t>8</a:t>
          </a:r>
        </a:p>
      </xdr:txBody>
    </xdr:sp>
    <xdr:clientData/>
  </xdr:twoCellAnchor>
  <xdr:twoCellAnchor>
    <xdr:from>
      <xdr:col>11</xdr:col>
      <xdr:colOff>657225</xdr:colOff>
      <xdr:row>15</xdr:row>
      <xdr:rowOff>114300</xdr:rowOff>
    </xdr:from>
    <xdr:to>
      <xdr:col>12</xdr:col>
      <xdr:colOff>590550</xdr:colOff>
      <xdr:row>18</xdr:row>
      <xdr:rowOff>180975</xdr:rowOff>
    </xdr:to>
    <xdr:sp macro="" textlink="">
      <xdr:nvSpPr>
        <xdr:cNvPr id="24" name="Ellipse 23">
          <a:hlinkClick xmlns:r="http://schemas.openxmlformats.org/officeDocument/2006/relationships" r:id="rId10"/>
        </xdr:cNvPr>
        <xdr:cNvSpPr/>
      </xdr:nvSpPr>
      <xdr:spPr>
        <a:xfrm>
          <a:off x="8353425" y="2209800"/>
          <a:ext cx="695325" cy="638175"/>
        </a:xfrm>
        <a:prstGeom prst="ellipse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400" b="1">
              <a:latin typeface="Andalus" pitchFamily="18" charset="-78"/>
              <a:cs typeface="Andalus" pitchFamily="18" charset="-78"/>
            </a:rPr>
            <a:t>9</a:t>
          </a:r>
        </a:p>
      </xdr:txBody>
    </xdr:sp>
    <xdr:clientData/>
  </xdr:twoCellAnchor>
  <xdr:twoCellAnchor>
    <xdr:from>
      <xdr:col>11</xdr:col>
      <xdr:colOff>638175</xdr:colOff>
      <xdr:row>21</xdr:row>
      <xdr:rowOff>19050</xdr:rowOff>
    </xdr:from>
    <xdr:to>
      <xdr:col>12</xdr:col>
      <xdr:colOff>571500</xdr:colOff>
      <xdr:row>24</xdr:row>
      <xdr:rowOff>85725</xdr:rowOff>
    </xdr:to>
    <xdr:sp macro="" textlink="">
      <xdr:nvSpPr>
        <xdr:cNvPr id="25" name="Ellipse 24">
          <a:hlinkClick xmlns:r="http://schemas.openxmlformats.org/officeDocument/2006/relationships" r:id="rId11"/>
        </xdr:cNvPr>
        <xdr:cNvSpPr/>
      </xdr:nvSpPr>
      <xdr:spPr>
        <a:xfrm>
          <a:off x="8334375" y="3257550"/>
          <a:ext cx="695325" cy="638175"/>
        </a:xfrm>
        <a:prstGeom prst="ellipse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400" b="1">
              <a:latin typeface="Andalus" pitchFamily="18" charset="-78"/>
              <a:cs typeface="Andalus" pitchFamily="18" charset="-78"/>
            </a:rPr>
            <a:t>10</a:t>
          </a:r>
        </a:p>
      </xdr:txBody>
    </xdr:sp>
    <xdr:clientData/>
  </xdr:twoCellAnchor>
  <xdr:twoCellAnchor>
    <xdr:from>
      <xdr:col>11</xdr:col>
      <xdr:colOff>657225</xdr:colOff>
      <xdr:row>26</xdr:row>
      <xdr:rowOff>104775</xdr:rowOff>
    </xdr:from>
    <xdr:to>
      <xdr:col>12</xdr:col>
      <xdr:colOff>590550</xdr:colOff>
      <xdr:row>29</xdr:row>
      <xdr:rowOff>171450</xdr:rowOff>
    </xdr:to>
    <xdr:sp macro="" textlink="">
      <xdr:nvSpPr>
        <xdr:cNvPr id="26" name="Ellipse 25">
          <a:hlinkClick xmlns:r="http://schemas.openxmlformats.org/officeDocument/2006/relationships" r:id="rId12"/>
        </xdr:cNvPr>
        <xdr:cNvSpPr/>
      </xdr:nvSpPr>
      <xdr:spPr>
        <a:xfrm>
          <a:off x="8353425" y="4295775"/>
          <a:ext cx="695325" cy="638175"/>
        </a:xfrm>
        <a:prstGeom prst="ellipse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400" b="1">
              <a:latin typeface="Andalus" pitchFamily="18" charset="-78"/>
              <a:cs typeface="Andalus" pitchFamily="18" charset="-78"/>
            </a:rPr>
            <a:t>11</a:t>
          </a:r>
        </a:p>
      </xdr:txBody>
    </xdr:sp>
    <xdr:clientData/>
  </xdr:twoCellAnchor>
  <xdr:twoCellAnchor>
    <xdr:from>
      <xdr:col>11</xdr:col>
      <xdr:colOff>647700</xdr:colOff>
      <xdr:row>31</xdr:row>
      <xdr:rowOff>104775</xdr:rowOff>
    </xdr:from>
    <xdr:to>
      <xdr:col>12</xdr:col>
      <xdr:colOff>581025</xdr:colOff>
      <xdr:row>34</xdr:row>
      <xdr:rowOff>171450</xdr:rowOff>
    </xdr:to>
    <xdr:sp macro="" textlink="">
      <xdr:nvSpPr>
        <xdr:cNvPr id="27" name="Ellipse 26">
          <a:hlinkClick xmlns:r="http://schemas.openxmlformats.org/officeDocument/2006/relationships" r:id="rId13"/>
        </xdr:cNvPr>
        <xdr:cNvSpPr/>
      </xdr:nvSpPr>
      <xdr:spPr>
        <a:xfrm>
          <a:off x="8343900" y="5248275"/>
          <a:ext cx="695325" cy="638175"/>
        </a:xfrm>
        <a:prstGeom prst="ellipse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400" b="1">
              <a:latin typeface="Andalus" pitchFamily="18" charset="-78"/>
              <a:cs typeface="Andalus" pitchFamily="18" charset="-78"/>
            </a:rPr>
            <a:t>12</a:t>
          </a:r>
        </a:p>
      </xdr:txBody>
    </xdr:sp>
    <xdr:clientData/>
  </xdr:twoCellAnchor>
  <xdr:twoCellAnchor>
    <xdr:from>
      <xdr:col>14</xdr:col>
      <xdr:colOff>38100</xdr:colOff>
      <xdr:row>4</xdr:row>
      <xdr:rowOff>76200</xdr:rowOff>
    </xdr:from>
    <xdr:to>
      <xdr:col>18</xdr:col>
      <xdr:colOff>438150</xdr:colOff>
      <xdr:row>9</xdr:row>
      <xdr:rowOff>156972</xdr:rowOff>
    </xdr:to>
    <xdr:sp macro="" textlink="">
      <xdr:nvSpPr>
        <xdr:cNvPr id="28" name="Parchemin horizontal 27"/>
        <xdr:cNvSpPr/>
      </xdr:nvSpPr>
      <xdr:spPr>
        <a:xfrm>
          <a:off x="9334500" y="838200"/>
          <a:ext cx="3448050" cy="1033272"/>
        </a:xfrm>
        <a:prstGeom prst="horizontalScroll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Rémunérations d’intermédiaires et honoraires</a:t>
          </a:r>
          <a:endParaRPr lang="fr-FR" sz="2000" b="1" i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18</xdr:col>
      <xdr:colOff>523875</xdr:colOff>
      <xdr:row>5</xdr:row>
      <xdr:rowOff>28575</xdr:rowOff>
    </xdr:from>
    <xdr:to>
      <xdr:col>19</xdr:col>
      <xdr:colOff>457200</xdr:colOff>
      <xdr:row>8</xdr:row>
      <xdr:rowOff>95250</xdr:rowOff>
    </xdr:to>
    <xdr:sp macro="" textlink="">
      <xdr:nvSpPr>
        <xdr:cNvPr id="29" name="Ellipse 28">
          <a:hlinkClick xmlns:r="http://schemas.openxmlformats.org/officeDocument/2006/relationships" r:id="rId14"/>
        </xdr:cNvPr>
        <xdr:cNvSpPr/>
      </xdr:nvSpPr>
      <xdr:spPr>
        <a:xfrm>
          <a:off x="12868275" y="219075"/>
          <a:ext cx="695325" cy="638175"/>
        </a:xfrm>
        <a:prstGeom prst="ellipse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400" b="1">
              <a:latin typeface="Andalus" pitchFamily="18" charset="-78"/>
              <a:cs typeface="Andalus" pitchFamily="18" charset="-78"/>
            </a:rPr>
            <a:t>13</a:t>
          </a:r>
        </a:p>
      </xdr:txBody>
    </xdr:sp>
    <xdr:clientData/>
  </xdr:twoCellAnchor>
  <xdr:twoCellAnchor>
    <xdr:from>
      <xdr:col>14</xdr:col>
      <xdr:colOff>28575</xdr:colOff>
      <xdr:row>9</xdr:row>
      <xdr:rowOff>104775</xdr:rowOff>
    </xdr:from>
    <xdr:to>
      <xdr:col>18</xdr:col>
      <xdr:colOff>428625</xdr:colOff>
      <xdr:row>14</xdr:row>
      <xdr:rowOff>185547</xdr:rowOff>
    </xdr:to>
    <xdr:sp macro="" textlink="">
      <xdr:nvSpPr>
        <xdr:cNvPr id="30" name="Parchemin horizontal 29"/>
        <xdr:cNvSpPr/>
      </xdr:nvSpPr>
      <xdr:spPr>
        <a:xfrm>
          <a:off x="9324975" y="1819275"/>
          <a:ext cx="3448050" cy="1033272"/>
        </a:xfrm>
        <a:prstGeom prst="horizontalScroll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Transports de biens et transport collectif du personnel</a:t>
          </a:r>
          <a:endParaRPr lang="fr-FR" sz="3600" b="1" i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18</xdr:col>
      <xdr:colOff>533400</xdr:colOff>
      <xdr:row>10</xdr:row>
      <xdr:rowOff>171450</xdr:rowOff>
    </xdr:from>
    <xdr:to>
      <xdr:col>19</xdr:col>
      <xdr:colOff>466725</xdr:colOff>
      <xdr:row>14</xdr:row>
      <xdr:rowOff>47625</xdr:rowOff>
    </xdr:to>
    <xdr:sp macro="" textlink="">
      <xdr:nvSpPr>
        <xdr:cNvPr id="31" name="Ellipse 30">
          <a:hlinkClick xmlns:r="http://schemas.openxmlformats.org/officeDocument/2006/relationships" r:id="rId15"/>
        </xdr:cNvPr>
        <xdr:cNvSpPr/>
      </xdr:nvSpPr>
      <xdr:spPr>
        <a:xfrm>
          <a:off x="12877800" y="1314450"/>
          <a:ext cx="695325" cy="638175"/>
        </a:xfrm>
        <a:prstGeom prst="ellipse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400" b="1">
              <a:latin typeface="Andalus" pitchFamily="18" charset="-78"/>
              <a:cs typeface="Andalus" pitchFamily="18" charset="-78"/>
            </a:rPr>
            <a:t>14</a:t>
          </a:r>
        </a:p>
      </xdr:txBody>
    </xdr:sp>
    <xdr:clientData/>
  </xdr:twoCellAnchor>
  <xdr:twoCellAnchor>
    <xdr:from>
      <xdr:col>14</xdr:col>
      <xdr:colOff>9525</xdr:colOff>
      <xdr:row>14</xdr:row>
      <xdr:rowOff>114300</xdr:rowOff>
    </xdr:from>
    <xdr:to>
      <xdr:col>18</xdr:col>
      <xdr:colOff>409575</xdr:colOff>
      <xdr:row>20</xdr:row>
      <xdr:rowOff>4572</xdr:rowOff>
    </xdr:to>
    <xdr:sp macro="" textlink="">
      <xdr:nvSpPr>
        <xdr:cNvPr id="32" name="Parchemin horizontal 31"/>
        <xdr:cNvSpPr/>
      </xdr:nvSpPr>
      <xdr:spPr>
        <a:xfrm>
          <a:off x="9305925" y="2781300"/>
          <a:ext cx="3448050" cy="1033272"/>
        </a:xfrm>
        <a:prstGeom prst="horizontalScroll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Déplacements, missions et réceptions</a:t>
          </a:r>
          <a:endParaRPr lang="fr-FR" sz="4400" b="1" i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18</xdr:col>
      <xdr:colOff>571500</xdr:colOff>
      <xdr:row>16</xdr:row>
      <xdr:rowOff>123825</xdr:rowOff>
    </xdr:from>
    <xdr:to>
      <xdr:col>19</xdr:col>
      <xdr:colOff>504825</xdr:colOff>
      <xdr:row>20</xdr:row>
      <xdr:rowOff>0</xdr:rowOff>
    </xdr:to>
    <xdr:sp macro="" textlink="">
      <xdr:nvSpPr>
        <xdr:cNvPr id="33" name="Ellipse 32">
          <a:hlinkClick xmlns:r="http://schemas.openxmlformats.org/officeDocument/2006/relationships" r:id="rId16"/>
        </xdr:cNvPr>
        <xdr:cNvSpPr/>
      </xdr:nvSpPr>
      <xdr:spPr>
        <a:xfrm>
          <a:off x="12915900" y="2409825"/>
          <a:ext cx="695325" cy="638175"/>
        </a:xfrm>
        <a:prstGeom prst="ellipse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400" b="1">
              <a:latin typeface="Andalus" pitchFamily="18" charset="-78"/>
              <a:cs typeface="Andalus" pitchFamily="18" charset="-78"/>
            </a:rPr>
            <a:t>15</a:t>
          </a:r>
        </a:p>
      </xdr:txBody>
    </xdr:sp>
    <xdr:clientData/>
  </xdr:twoCellAnchor>
  <xdr:twoCellAnchor>
    <xdr:from>
      <xdr:col>13</xdr:col>
      <xdr:colOff>66675</xdr:colOff>
      <xdr:row>20</xdr:row>
      <xdr:rowOff>57150</xdr:rowOff>
    </xdr:from>
    <xdr:to>
      <xdr:col>18</xdr:col>
      <xdr:colOff>390525</xdr:colOff>
      <xdr:row>25</xdr:row>
      <xdr:rowOff>137922</xdr:rowOff>
    </xdr:to>
    <xdr:sp macro="" textlink="">
      <xdr:nvSpPr>
        <xdr:cNvPr id="34" name="Parchemin horizontal 33"/>
        <xdr:cNvSpPr/>
      </xdr:nvSpPr>
      <xdr:spPr>
        <a:xfrm>
          <a:off x="9286875" y="3867150"/>
          <a:ext cx="3448050" cy="1033272"/>
        </a:xfrm>
        <a:prstGeom prst="horizontalScroll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Frais postaux et de Télécommunications</a:t>
          </a:r>
          <a:endParaRPr lang="fr-FR" sz="5400" b="1" i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18</xdr:col>
      <xdr:colOff>514350</xdr:colOff>
      <xdr:row>21</xdr:row>
      <xdr:rowOff>85725</xdr:rowOff>
    </xdr:from>
    <xdr:to>
      <xdr:col>19</xdr:col>
      <xdr:colOff>447675</xdr:colOff>
      <xdr:row>24</xdr:row>
      <xdr:rowOff>152400</xdr:rowOff>
    </xdr:to>
    <xdr:sp macro="" textlink="">
      <xdr:nvSpPr>
        <xdr:cNvPr id="35" name="Ellipse 34">
          <a:hlinkClick xmlns:r="http://schemas.openxmlformats.org/officeDocument/2006/relationships" r:id="rId17"/>
        </xdr:cNvPr>
        <xdr:cNvSpPr/>
      </xdr:nvSpPr>
      <xdr:spPr>
        <a:xfrm>
          <a:off x="12858750" y="3324225"/>
          <a:ext cx="695325" cy="638175"/>
        </a:xfrm>
        <a:prstGeom prst="ellipse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400" b="1">
              <a:latin typeface="Andalus" pitchFamily="18" charset="-78"/>
              <a:cs typeface="Andalus" pitchFamily="18" charset="-78"/>
            </a:rPr>
            <a:t>16</a:t>
          </a:r>
        </a:p>
      </xdr:txBody>
    </xdr:sp>
    <xdr:clientData/>
  </xdr:twoCellAnchor>
  <xdr:twoCellAnchor>
    <xdr:from>
      <xdr:col>13</xdr:col>
      <xdr:colOff>57150</xdr:colOff>
      <xdr:row>25</xdr:row>
      <xdr:rowOff>57150</xdr:rowOff>
    </xdr:from>
    <xdr:to>
      <xdr:col>18</xdr:col>
      <xdr:colOff>381000</xdr:colOff>
      <xdr:row>30</xdr:row>
      <xdr:rowOff>137922</xdr:rowOff>
    </xdr:to>
    <xdr:sp macro="" textlink="">
      <xdr:nvSpPr>
        <xdr:cNvPr id="36" name="Parchemin horizontal 35"/>
        <xdr:cNvSpPr/>
      </xdr:nvSpPr>
      <xdr:spPr>
        <a:xfrm>
          <a:off x="9277350" y="4819650"/>
          <a:ext cx="3448050" cy="1033272"/>
        </a:xfrm>
        <a:prstGeom prst="horizontalScroll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Services bancaires et assimilés</a:t>
          </a:r>
          <a:endParaRPr lang="fr-FR" sz="7200" b="1" i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18</xdr:col>
      <xdr:colOff>561975</xdr:colOff>
      <xdr:row>26</xdr:row>
      <xdr:rowOff>171450</xdr:rowOff>
    </xdr:from>
    <xdr:to>
      <xdr:col>19</xdr:col>
      <xdr:colOff>495300</xdr:colOff>
      <xdr:row>30</xdr:row>
      <xdr:rowOff>47625</xdr:rowOff>
    </xdr:to>
    <xdr:sp macro="" textlink="">
      <xdr:nvSpPr>
        <xdr:cNvPr id="37" name="Ellipse 36">
          <a:hlinkClick xmlns:r="http://schemas.openxmlformats.org/officeDocument/2006/relationships" r:id="rId18"/>
        </xdr:cNvPr>
        <xdr:cNvSpPr/>
      </xdr:nvSpPr>
      <xdr:spPr>
        <a:xfrm>
          <a:off x="12906375" y="4362450"/>
          <a:ext cx="695325" cy="638175"/>
        </a:xfrm>
        <a:prstGeom prst="ellipse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400" b="1">
              <a:latin typeface="Andalus" pitchFamily="18" charset="-78"/>
              <a:cs typeface="Andalus" pitchFamily="18" charset="-78"/>
            </a:rPr>
            <a:t>17</a:t>
          </a:r>
        </a:p>
      </xdr:txBody>
    </xdr:sp>
    <xdr:clientData/>
  </xdr:twoCellAnchor>
  <xdr:twoCellAnchor>
    <xdr:from>
      <xdr:col>14</xdr:col>
      <xdr:colOff>0</xdr:colOff>
      <xdr:row>30</xdr:row>
      <xdr:rowOff>47625</xdr:rowOff>
    </xdr:from>
    <xdr:to>
      <xdr:col>18</xdr:col>
      <xdr:colOff>400050</xdr:colOff>
      <xdr:row>35</xdr:row>
      <xdr:rowOff>128397</xdr:rowOff>
    </xdr:to>
    <xdr:sp macro="" textlink="">
      <xdr:nvSpPr>
        <xdr:cNvPr id="38" name="Parchemin horizontal 37"/>
        <xdr:cNvSpPr/>
      </xdr:nvSpPr>
      <xdr:spPr>
        <a:xfrm>
          <a:off x="9296400" y="5762625"/>
          <a:ext cx="3448050" cy="1033272"/>
        </a:xfrm>
        <a:prstGeom prst="horizontalScroll">
          <a:avLst/>
        </a:prstGeom>
        <a:blipFill>
          <a:blip xmlns:r="http://schemas.openxmlformats.org/officeDocument/2006/relationships" r:embed="rId1" cstate="print"/>
          <a:tile tx="0" ty="0" sx="100000" sy="100000" flip="none" algn="tl"/>
        </a:blip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Les charges de personnel</a:t>
          </a:r>
          <a:endParaRPr lang="fr-FR" sz="11500" b="1" i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18</xdr:col>
      <xdr:colOff>533400</xdr:colOff>
      <xdr:row>31</xdr:row>
      <xdr:rowOff>76200</xdr:rowOff>
    </xdr:from>
    <xdr:to>
      <xdr:col>19</xdr:col>
      <xdr:colOff>466725</xdr:colOff>
      <xdr:row>34</xdr:row>
      <xdr:rowOff>142875</xdr:rowOff>
    </xdr:to>
    <xdr:sp macro="" textlink="">
      <xdr:nvSpPr>
        <xdr:cNvPr id="39" name="Ellipse 38">
          <a:hlinkClick xmlns:r="http://schemas.openxmlformats.org/officeDocument/2006/relationships" r:id="rId19"/>
        </xdr:cNvPr>
        <xdr:cNvSpPr/>
      </xdr:nvSpPr>
      <xdr:spPr>
        <a:xfrm>
          <a:off x="12877800" y="5219700"/>
          <a:ext cx="695325" cy="638175"/>
        </a:xfrm>
        <a:prstGeom prst="ellipse">
          <a:avLst/>
        </a:prstGeom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400" b="1">
              <a:latin typeface="Andalus" pitchFamily="18" charset="-78"/>
              <a:cs typeface="Andalus" pitchFamily="18" charset="-78"/>
            </a:rPr>
            <a:t>18</a:t>
          </a:r>
        </a:p>
      </xdr:txBody>
    </xdr:sp>
    <xdr:clientData/>
  </xdr:twoCellAnchor>
  <xdr:twoCellAnchor>
    <xdr:from>
      <xdr:col>2</xdr:col>
      <xdr:colOff>371475</xdr:colOff>
      <xdr:row>36</xdr:row>
      <xdr:rowOff>57150</xdr:rowOff>
    </xdr:from>
    <xdr:to>
      <xdr:col>9</xdr:col>
      <xdr:colOff>438150</xdr:colOff>
      <xdr:row>49</xdr:row>
      <xdr:rowOff>0</xdr:rowOff>
    </xdr:to>
    <xdr:sp macro="" textlink="">
      <xdr:nvSpPr>
        <xdr:cNvPr id="40" name="Organigramme : Alternative 39"/>
        <xdr:cNvSpPr/>
      </xdr:nvSpPr>
      <xdr:spPr>
        <a:xfrm>
          <a:off x="1895475" y="6153150"/>
          <a:ext cx="4714875" cy="2419350"/>
        </a:xfrm>
        <a:prstGeom prst="flowChartAlternateProcess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800">
              <a:latin typeface="Andalus" pitchFamily="18" charset="-78"/>
              <a:cs typeface="Andalus" pitchFamily="18" charset="-78"/>
            </a:rPr>
            <a:t>daoud</a:t>
          </a:r>
        </a:p>
        <a:p>
          <a:pPr algn="ctr"/>
          <a:r>
            <a:rPr lang="fr-FR" sz="1800">
              <a:latin typeface="Andalus" pitchFamily="18" charset="-78"/>
              <a:cs typeface="Andalus" pitchFamily="18" charset="-78"/>
            </a:rPr>
            <a:t>  mois38200@gmail,com </a:t>
          </a:r>
        </a:p>
        <a:p>
          <a:pPr algn="ctr"/>
          <a:r>
            <a:rPr lang="fr-FR" sz="1800">
              <a:latin typeface="Andalus" pitchFamily="18" charset="-78"/>
              <a:cs typeface="Andalus" pitchFamily="18" charset="-78"/>
            </a:rPr>
            <a:t>Comptabilisation des opérations</a:t>
          </a:r>
        </a:p>
        <a:p>
          <a:pPr algn="ctr"/>
          <a:r>
            <a:rPr lang="fr-FR" sz="1800">
              <a:latin typeface="Andalus" pitchFamily="18" charset="-78"/>
              <a:cs typeface="Andalus" pitchFamily="18" charset="-78"/>
            </a:rPr>
            <a:t> en forme de Excule Automatique   </a:t>
          </a:r>
        </a:p>
      </xdr:txBody>
    </xdr:sp>
    <xdr:clientData/>
  </xdr:twoCellAnchor>
  <xdr:twoCellAnchor>
    <xdr:from>
      <xdr:col>9</xdr:col>
      <xdr:colOff>609600</xdr:colOff>
      <xdr:row>38</xdr:row>
      <xdr:rowOff>0</xdr:rowOff>
    </xdr:from>
    <xdr:to>
      <xdr:col>16</xdr:col>
      <xdr:colOff>704851</xdr:colOff>
      <xdr:row>47</xdr:row>
      <xdr:rowOff>180976</xdr:rowOff>
    </xdr:to>
    <xdr:sp macro="" textlink="">
      <xdr:nvSpPr>
        <xdr:cNvPr id="41" name="Organigramme : Alternative 40"/>
        <xdr:cNvSpPr/>
      </xdr:nvSpPr>
      <xdr:spPr>
        <a:xfrm>
          <a:off x="6781800" y="7239000"/>
          <a:ext cx="4743451" cy="1895476"/>
        </a:xfrm>
        <a:prstGeom prst="flowChartAlternateProcess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ar-DZ" sz="1800">
              <a:latin typeface="Andalus" pitchFamily="18" charset="-78"/>
              <a:cs typeface="Andalus" pitchFamily="18" charset="-78"/>
            </a:rPr>
            <a:t>تم نسخ هذا الجزء االثاني من الكتاب وزارة المالية (كريم جودي) </a:t>
          </a:r>
        </a:p>
        <a:p>
          <a:pPr algn="ctr"/>
          <a:r>
            <a:rPr lang="ar-DZ" sz="1800">
              <a:latin typeface="Andalus" pitchFamily="18" charset="-78"/>
              <a:cs typeface="Andalus" pitchFamily="18" charset="-78"/>
            </a:rPr>
            <a:t>التعليقات والتشجيعات اتصل بي على بريدي الإلكتروني. </a:t>
          </a:r>
        </a:p>
        <a:p>
          <a:pPr algn="ctr"/>
          <a:r>
            <a:rPr lang="ar-DZ" sz="1800">
              <a:latin typeface="Andalus" pitchFamily="18" charset="-78"/>
              <a:cs typeface="Andalus" pitchFamily="18" charset="-78"/>
            </a:rPr>
            <a:t>شكرًا لك مقدمًا</a:t>
          </a:r>
          <a:endParaRPr lang="fr-FR" sz="1800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4</xdr:col>
      <xdr:colOff>552451</xdr:colOff>
      <xdr:row>0</xdr:row>
      <xdr:rowOff>123825</xdr:rowOff>
    </xdr:from>
    <xdr:to>
      <xdr:col>15</xdr:col>
      <xdr:colOff>85725</xdr:colOff>
      <xdr:row>3</xdr:row>
      <xdr:rowOff>95249</xdr:rowOff>
    </xdr:to>
    <xdr:sp macro="" textlink="">
      <xdr:nvSpPr>
        <xdr:cNvPr id="43" name="Ellipse 42"/>
        <xdr:cNvSpPr/>
      </xdr:nvSpPr>
      <xdr:spPr>
        <a:xfrm>
          <a:off x="3600451" y="123825"/>
          <a:ext cx="6543674" cy="542924"/>
        </a:xfrm>
        <a:prstGeom prst="ellipse">
          <a:avLst/>
        </a:prstGeom>
        <a:solidFill>
          <a:schemeClr val="tx1">
            <a:lumMod val="50000"/>
            <a:lumOff val="5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ar-DZ" sz="1800" b="1">
              <a:solidFill>
                <a:schemeClr val="bg1"/>
              </a:solidFill>
              <a:latin typeface="Andalus" pitchFamily="18" charset="-78"/>
              <a:cs typeface="Andalus" pitchFamily="18" charset="-78"/>
            </a:rPr>
            <a:t>ربي يسر و أعن الحمد الله و كفى</a:t>
          </a:r>
          <a:endParaRPr lang="fr-FR" sz="1800" b="1">
            <a:solidFill>
              <a:schemeClr val="bg1"/>
            </a:solidFill>
            <a:latin typeface="Andalus" pitchFamily="18" charset="-78"/>
            <a:cs typeface="Andalus" pitchFamily="18" charset="-78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8</xdr:col>
      <xdr:colOff>0</xdr:colOff>
      <xdr:row>5</xdr:row>
      <xdr:rowOff>80772</xdr:rowOff>
    </xdr:to>
    <xdr:sp macro="" textlink="">
      <xdr:nvSpPr>
        <xdr:cNvPr id="2" name="Parchemin horizontal 1">
          <a:hlinkClick xmlns:r="http://schemas.openxmlformats.org/officeDocument/2006/relationships" r:id="rId1"/>
        </xdr:cNvPr>
        <xdr:cNvSpPr/>
      </xdr:nvSpPr>
      <xdr:spPr>
        <a:xfrm>
          <a:off x="19050" y="0"/>
          <a:ext cx="6076950" cy="1033272"/>
        </a:xfrm>
        <a:prstGeom prst="horizontalScroll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0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Documentation et divers</a:t>
          </a:r>
          <a:endParaRPr lang="fr-FR" sz="2000" b="1" i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0</xdr:col>
      <xdr:colOff>0</xdr:colOff>
      <xdr:row>5</xdr:row>
      <xdr:rowOff>171449</xdr:rowOff>
    </xdr:from>
    <xdr:to>
      <xdr:col>7</xdr:col>
      <xdr:colOff>695324</xdr:colOff>
      <xdr:row>20</xdr:row>
      <xdr:rowOff>161925</xdr:rowOff>
    </xdr:to>
    <xdr:sp macro="" textlink="">
      <xdr:nvSpPr>
        <xdr:cNvPr id="3" name="Rectangle 2"/>
        <xdr:cNvSpPr/>
      </xdr:nvSpPr>
      <xdr:spPr>
        <a:xfrm>
          <a:off x="0" y="1123949"/>
          <a:ext cx="6029324" cy="2847976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r>
            <a:rPr lang="fr-FR" sz="12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1°/ Définition et éléments constitutifs</a:t>
          </a:r>
        </a:p>
        <a:p>
          <a:r>
            <a:rPr lang="fr-FR" sz="12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La documentation comprend :</a:t>
          </a:r>
        </a:p>
        <a:p>
          <a:r>
            <a:rPr lang="fr-FR" sz="12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 La documentation générale, technique et économique, consistant en l’acquisition de</a:t>
          </a:r>
        </a:p>
        <a:p>
          <a:r>
            <a:rPr lang="fr-FR" sz="12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livres, films, abonnements à des revues, etc. ;</a:t>
          </a:r>
        </a:p>
        <a:p>
          <a:r>
            <a:rPr lang="fr-FR" sz="12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 Les frais divers liés à des colloques, séminaires, conférences, réunions, etc.</a:t>
          </a:r>
        </a:p>
        <a:p>
          <a:r>
            <a:rPr lang="fr-FR" sz="12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2°/ Comptabilisation</a:t>
          </a:r>
        </a:p>
        <a:p>
          <a:r>
            <a:rPr lang="fr-FR" sz="12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Les dépenses de documentation sont portées au débit du compte 618 « Documentations et</a:t>
          </a:r>
        </a:p>
        <a:p>
          <a:r>
            <a:rPr lang="fr-FR" sz="12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divers ».</a:t>
          </a:r>
        </a:p>
        <a:p>
          <a:r>
            <a:rPr lang="fr-FR" sz="12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Ce compte est débité au cours de l’exercice par le crédit du compte 401 « Fournisseurs de</a:t>
          </a:r>
        </a:p>
        <a:p>
          <a:r>
            <a:rPr lang="fr-FR" sz="12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stocks et services » concerné lors de la réception de la facture ou par le crédit d’un compte de</a:t>
          </a:r>
        </a:p>
        <a:p>
          <a:r>
            <a:rPr lang="fr-FR" sz="12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disponibilités dans le cas où les dépenses sont réglées au comptant.</a:t>
          </a:r>
          <a:endParaRPr lang="fr-FR" sz="1200" b="1">
            <a:latin typeface="Andalus" pitchFamily="18" charset="-78"/>
            <a:cs typeface="Andalus" pitchFamily="18" charset="-78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66674</xdr:colOff>
      <xdr:row>5</xdr:row>
      <xdr:rowOff>80772</xdr:rowOff>
    </xdr:to>
    <xdr:sp macro="" textlink="">
      <xdr:nvSpPr>
        <xdr:cNvPr id="2" name="Parchemin horizontal 1">
          <a:hlinkClick xmlns:r="http://schemas.openxmlformats.org/officeDocument/2006/relationships" r:id="rId1"/>
        </xdr:cNvPr>
        <xdr:cNvSpPr/>
      </xdr:nvSpPr>
      <xdr:spPr>
        <a:xfrm>
          <a:off x="0" y="0"/>
          <a:ext cx="6162674" cy="1033272"/>
        </a:xfrm>
        <a:prstGeom prst="horizontalScroll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Etudes et recherche</a:t>
          </a:r>
          <a:endParaRPr lang="fr-FR" sz="2400" b="1" i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0</xdr:col>
      <xdr:colOff>0</xdr:colOff>
      <xdr:row>6</xdr:row>
      <xdr:rowOff>28575</xdr:rowOff>
    </xdr:from>
    <xdr:to>
      <xdr:col>8</xdr:col>
      <xdr:colOff>190500</xdr:colOff>
      <xdr:row>31</xdr:row>
      <xdr:rowOff>0</xdr:rowOff>
    </xdr:to>
    <xdr:sp macro="" textlink="">
      <xdr:nvSpPr>
        <xdr:cNvPr id="3" name="Parchemin vertical 2"/>
        <xdr:cNvSpPr/>
      </xdr:nvSpPr>
      <xdr:spPr>
        <a:xfrm>
          <a:off x="0" y="1171575"/>
          <a:ext cx="6286500" cy="4733925"/>
        </a:xfrm>
        <a:prstGeom prst="vertic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r>
            <a:rPr lang="fr-FR" sz="18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Les frais d’études et de recherche constituent des charges de l’exercice, hormis les frais de</a:t>
          </a:r>
        </a:p>
        <a:p>
          <a:r>
            <a:rPr lang="fr-FR" sz="18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recherche et de développement qui peuvent être immobilisés sous certaines conditions.</a:t>
          </a:r>
        </a:p>
        <a:p>
          <a:r>
            <a:rPr lang="fr-FR" sz="18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Les frais d’études et de recherche sont portés au débit du compte 617 « Etudes et</a:t>
          </a:r>
        </a:p>
        <a:p>
          <a:r>
            <a:rPr lang="fr-FR" sz="18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recherches» par le crédit du compte 401x « Fournisseurs de stocks et de services » concerné</a:t>
          </a:r>
        </a:p>
        <a:p>
          <a:r>
            <a:rPr lang="fr-FR" sz="18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lors de la réception de la facture ou par le crédit d’un compte de disponibilités dans le cas où</a:t>
          </a:r>
        </a:p>
        <a:p>
          <a:r>
            <a:rPr lang="fr-FR" sz="18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les dépenses ont été réglées au comptant..</a:t>
          </a:r>
          <a:endParaRPr lang="fr-FR" sz="1800" b="1">
            <a:latin typeface="Andalus" pitchFamily="18" charset="-78"/>
            <a:cs typeface="Andalus" pitchFamily="18" charset="-78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714375</xdr:colOff>
      <xdr:row>0</xdr:row>
      <xdr:rowOff>0</xdr:rowOff>
    </xdr:from>
    <xdr:to>
      <xdr:col>10</xdr:col>
      <xdr:colOff>47625</xdr:colOff>
      <xdr:row>5</xdr:row>
      <xdr:rowOff>80772</xdr:rowOff>
    </xdr:to>
    <xdr:sp macro="" textlink="">
      <xdr:nvSpPr>
        <xdr:cNvPr id="2" name="Parchemin horizontal 1">
          <a:hlinkClick xmlns:r="http://schemas.openxmlformats.org/officeDocument/2006/relationships" r:id="rId1"/>
        </xdr:cNvPr>
        <xdr:cNvSpPr/>
      </xdr:nvSpPr>
      <xdr:spPr>
        <a:xfrm>
          <a:off x="714375" y="0"/>
          <a:ext cx="6953250" cy="1033272"/>
        </a:xfrm>
        <a:prstGeom prst="horizontalScroll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Primes d’assurance</a:t>
          </a:r>
          <a:endParaRPr lang="fr-FR" sz="2400" b="1" i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0</xdr:col>
      <xdr:colOff>0</xdr:colOff>
      <xdr:row>7</xdr:row>
      <xdr:rowOff>57150</xdr:rowOff>
    </xdr:from>
    <xdr:to>
      <xdr:col>11</xdr:col>
      <xdr:colOff>752474</xdr:colOff>
      <xdr:row>39</xdr:row>
      <xdr:rowOff>76200</xdr:rowOff>
    </xdr:to>
    <xdr:sp macro="" textlink="">
      <xdr:nvSpPr>
        <xdr:cNvPr id="3" name="Parchemin vertical 2"/>
        <xdr:cNvSpPr/>
      </xdr:nvSpPr>
      <xdr:spPr>
        <a:xfrm>
          <a:off x="0" y="1390650"/>
          <a:ext cx="9134474" cy="6115050"/>
        </a:xfrm>
        <a:prstGeom prst="vertic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pPr rtl="0"/>
          <a:r>
            <a:rPr lang="fr-FR" sz="1400" b="1" i="0" baseline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Les primes d’assurance prévues aux contrats souscrits auprès des compagnies d’assurance</a:t>
          </a:r>
          <a:endParaRPr lang="fr-FR" sz="2400" b="1">
            <a:latin typeface="Andalus" pitchFamily="18" charset="-78"/>
            <a:cs typeface="Andalus" pitchFamily="18" charset="-78"/>
          </a:endParaRPr>
        </a:p>
        <a:p>
          <a:pPr rtl="0"/>
          <a:r>
            <a:rPr lang="fr-FR" sz="1400" b="1" i="0" baseline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correspondent à des services extérieurs comptabilisés au débit du compte 616 « Primes</a:t>
          </a:r>
          <a:endParaRPr lang="fr-FR" sz="2400" b="1">
            <a:latin typeface="Andalus" pitchFamily="18" charset="-78"/>
            <a:cs typeface="Andalus" pitchFamily="18" charset="-78"/>
          </a:endParaRPr>
        </a:p>
        <a:p>
          <a:pPr rtl="0"/>
          <a:r>
            <a:rPr lang="fr-FR" sz="1400" b="1" i="0" baseline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d’assurances » qui peut être subdivisé de manière à distinguer les différents risques assurés</a:t>
          </a:r>
          <a:endParaRPr lang="fr-FR" sz="2400" b="1">
            <a:latin typeface="Andalus" pitchFamily="18" charset="-78"/>
            <a:cs typeface="Andalus" pitchFamily="18" charset="-78"/>
          </a:endParaRPr>
        </a:p>
        <a:p>
          <a:pPr rtl="0"/>
          <a:r>
            <a:rPr lang="fr-FR" sz="1400" b="1" i="0" baseline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concernant les installations industrielles, le personnel, les biens mobiliers, tels que le parc</a:t>
          </a:r>
          <a:endParaRPr lang="fr-FR" sz="2400" b="1">
            <a:latin typeface="Andalus" pitchFamily="18" charset="-78"/>
            <a:cs typeface="Andalus" pitchFamily="18" charset="-78"/>
          </a:endParaRPr>
        </a:p>
        <a:p>
          <a:pPr rtl="0"/>
          <a:r>
            <a:rPr lang="fr-FR" sz="1400" b="1" i="0" baseline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automobile, les catastrophes naturelles, etc.</a:t>
          </a:r>
          <a:endParaRPr lang="fr-FR" sz="2400" b="1">
            <a:latin typeface="Andalus" pitchFamily="18" charset="-78"/>
            <a:cs typeface="Andalus" pitchFamily="18" charset="-78"/>
          </a:endParaRPr>
        </a:p>
        <a:p>
          <a:pPr rtl="0"/>
          <a:r>
            <a:rPr lang="fr-FR" sz="1400" b="1" i="0" baseline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Les primes d’assurance payées sont portées au débit du compte 616x « Primes</a:t>
          </a:r>
          <a:endParaRPr lang="fr-FR" sz="2400" b="1">
            <a:latin typeface="Andalus" pitchFamily="18" charset="-78"/>
            <a:cs typeface="Andalus" pitchFamily="18" charset="-78"/>
          </a:endParaRPr>
        </a:p>
        <a:p>
          <a:pPr rtl="0"/>
          <a:r>
            <a:rPr lang="fr-FR" sz="1400" b="1" i="0" baseline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d’assurance… » pour leur montant hors TVA si celle-ci est déductible.</a:t>
          </a:r>
          <a:endParaRPr lang="fr-FR" sz="2400" b="1">
            <a:latin typeface="Andalus" pitchFamily="18" charset="-78"/>
            <a:cs typeface="Andalus" pitchFamily="18" charset="-78"/>
          </a:endParaRPr>
        </a:p>
        <a:p>
          <a:pPr rtl="0"/>
          <a:r>
            <a:rPr lang="fr-FR" sz="1400" b="1" i="0" baseline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Les charges liées aux sinistres d’exploitation (factures de réparation, pièces de rechange</a:t>
          </a:r>
          <a:endParaRPr lang="fr-FR" sz="2400" b="1">
            <a:latin typeface="Andalus" pitchFamily="18" charset="-78"/>
            <a:cs typeface="Andalus" pitchFamily="18" charset="-78"/>
          </a:endParaRPr>
        </a:p>
        <a:p>
          <a:pPr rtl="0"/>
          <a:r>
            <a:rPr lang="fr-FR" sz="1400" b="1" i="0" baseline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consommées, main-d’oeuvre employée, etc..) sont portées au débit du compte de charges</a:t>
          </a:r>
          <a:endParaRPr lang="fr-FR" sz="2400" b="1">
            <a:latin typeface="Andalus" pitchFamily="18" charset="-78"/>
            <a:cs typeface="Andalus" pitchFamily="18" charset="-78"/>
          </a:endParaRPr>
        </a:p>
        <a:p>
          <a:pPr rtl="0"/>
          <a:r>
            <a:rPr lang="fr-FR" sz="1400" b="1" i="0" baseline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concerné 6X par le crédit d’un compte de tiers ou de trésorerie.</a:t>
          </a:r>
          <a:endParaRPr lang="fr-FR" sz="2400" b="1">
            <a:latin typeface="Andalus" pitchFamily="18" charset="-78"/>
            <a:cs typeface="Andalus" pitchFamily="18" charset="-78"/>
          </a:endParaRPr>
        </a:p>
        <a:p>
          <a:pPr rtl="0"/>
          <a:r>
            <a:rPr lang="fr-FR" sz="1400" b="1" i="0" baseline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Les remboursements faits par l’assureur sont portés au débit du compte de l’assureur ou d’un</a:t>
          </a:r>
          <a:endParaRPr lang="fr-FR" sz="2400" b="1">
            <a:latin typeface="Andalus" pitchFamily="18" charset="-78"/>
            <a:cs typeface="Andalus" pitchFamily="18" charset="-78"/>
          </a:endParaRPr>
        </a:p>
        <a:p>
          <a:pPr rtl="0"/>
          <a:r>
            <a:rPr lang="fr-FR" sz="1400" b="1" i="0" baseline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compte de trésorerie par le crédit du compte 757 « Produits exceptionnels sur opérations de</a:t>
          </a:r>
          <a:endParaRPr lang="fr-FR" sz="2400" b="1">
            <a:latin typeface="Andalus" pitchFamily="18" charset="-78"/>
            <a:cs typeface="Andalus" pitchFamily="18" charset="-78"/>
          </a:endParaRPr>
        </a:p>
        <a:p>
          <a:pPr rtl="0"/>
          <a:r>
            <a:rPr lang="fr-FR" sz="1400" b="1" i="0" baseline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gestion ».</a:t>
          </a:r>
          <a:endParaRPr lang="fr-FR" sz="2400" b="1">
            <a:latin typeface="Andalus" pitchFamily="18" charset="-78"/>
            <a:cs typeface="Andalus" pitchFamily="18" charset="-78"/>
          </a:endParaRPr>
        </a:p>
        <a:p>
          <a:pPr rtl="0"/>
          <a:r>
            <a:rPr lang="fr-FR" sz="1400" b="1" i="0" baseline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A la clôture de l’exercice, et en application du principe de rattachement des charges (et des</a:t>
          </a:r>
          <a:endParaRPr lang="fr-FR" sz="2400" b="1">
            <a:latin typeface="Andalus" pitchFamily="18" charset="-78"/>
            <a:cs typeface="Andalus" pitchFamily="18" charset="-78"/>
          </a:endParaRPr>
        </a:p>
        <a:p>
          <a:pPr rtl="0"/>
          <a:r>
            <a:rPr lang="fr-FR" sz="1400" b="1" i="0" baseline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produits) à l’exercice concerné, le compte 616x « Primes d’assurances » est réajusté, selon le</a:t>
          </a:r>
          <a:endParaRPr lang="fr-FR" sz="2400" b="1">
            <a:latin typeface="Andalus" pitchFamily="18" charset="-78"/>
            <a:cs typeface="Andalus" pitchFamily="18" charset="-78"/>
          </a:endParaRPr>
        </a:p>
        <a:p>
          <a:pPr rtl="0"/>
          <a:r>
            <a:rPr lang="fr-FR" sz="1400" b="1" i="0" baseline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cas, par l’une des écritures suivantes :</a:t>
          </a:r>
          <a:endParaRPr lang="fr-FR" sz="2400" b="1">
            <a:latin typeface="Andalus" pitchFamily="18" charset="-78"/>
            <a:cs typeface="Andalus" pitchFamily="18" charset="-78"/>
          </a:endParaRPr>
        </a:p>
        <a:p>
          <a:pPr rtl="0"/>
          <a:r>
            <a:rPr lang="fr-FR" sz="1400" b="1" i="0" baseline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- il est débité par le crédit du compte 408x « Fournisseurs, factures non parvenues » ;</a:t>
          </a:r>
          <a:endParaRPr lang="fr-FR" sz="2400" b="1">
            <a:latin typeface="Andalus" pitchFamily="18" charset="-78"/>
            <a:cs typeface="Andalus" pitchFamily="18" charset="-78"/>
          </a:endParaRPr>
        </a:p>
        <a:p>
          <a:pPr rtl="0"/>
          <a:r>
            <a:rPr lang="fr-FR" sz="1400" b="1" i="0" baseline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- il est crédité par le débit du compte 486 Charges constatées d’avance.</a:t>
          </a:r>
          <a:endParaRPr lang="fr-FR" sz="2400" b="1">
            <a:latin typeface="Andalus" pitchFamily="18" charset="-78"/>
            <a:cs typeface="Andalus" pitchFamily="18" charset="-78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752474</xdr:colOff>
      <xdr:row>0</xdr:row>
      <xdr:rowOff>9525</xdr:rowOff>
    </xdr:from>
    <xdr:to>
      <xdr:col>9</xdr:col>
      <xdr:colOff>19050</xdr:colOff>
      <xdr:row>5</xdr:row>
      <xdr:rowOff>90297</xdr:rowOff>
    </xdr:to>
    <xdr:sp macro="" textlink="">
      <xdr:nvSpPr>
        <xdr:cNvPr id="2" name="Parchemin horizontal 1">
          <a:hlinkClick xmlns:r="http://schemas.openxmlformats.org/officeDocument/2006/relationships" r:id="rId1"/>
        </xdr:cNvPr>
        <xdr:cNvSpPr/>
      </xdr:nvSpPr>
      <xdr:spPr>
        <a:xfrm>
          <a:off x="752474" y="9525"/>
          <a:ext cx="6124576" cy="1033272"/>
        </a:xfrm>
        <a:prstGeom prst="horizontalScroll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Personnel extérieur à l’entreprise</a:t>
          </a:r>
          <a:endParaRPr lang="fr-FR" sz="1600" b="1" i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0</xdr:col>
      <xdr:colOff>0</xdr:colOff>
      <xdr:row>6</xdr:row>
      <xdr:rowOff>47624</xdr:rowOff>
    </xdr:from>
    <xdr:to>
      <xdr:col>8</xdr:col>
      <xdr:colOff>28575</xdr:colOff>
      <xdr:row>26</xdr:row>
      <xdr:rowOff>95249</xdr:rowOff>
    </xdr:to>
    <xdr:sp macro="" textlink="">
      <xdr:nvSpPr>
        <xdr:cNvPr id="3" name="Parchemin vertical 2"/>
        <xdr:cNvSpPr/>
      </xdr:nvSpPr>
      <xdr:spPr>
        <a:xfrm>
          <a:off x="0" y="1190624"/>
          <a:ext cx="6124575" cy="3857625"/>
        </a:xfrm>
        <a:prstGeom prst="verticalScroll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t"/>
        <a:lstStyle/>
        <a:p>
          <a:r>
            <a:rPr lang="fr-FR" sz="16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Le compte « 621 Personnel extérieur à l’entreprise » enregistre le coût du personnel mis à la</a:t>
          </a:r>
        </a:p>
        <a:p>
          <a:r>
            <a:rPr lang="fr-FR" sz="16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disposition de l’entité par les tiers ou les sociétés du groupe (personnel loué, détaché, etc..). Il</a:t>
          </a:r>
        </a:p>
        <a:p>
          <a:r>
            <a:rPr lang="fr-FR" sz="16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peut être subdivisé par l’entité en fonction de ses besoins de gestion.</a:t>
          </a:r>
        </a:p>
        <a:p>
          <a:r>
            <a:rPr lang="fr-FR" sz="16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Au cours de l’exercice, ce compte est débité du montant des factures reçues en contrepartie du</a:t>
          </a:r>
        </a:p>
        <a:p>
          <a:r>
            <a:rPr lang="fr-FR" sz="16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crédit du compte fournisseurs de services</a:t>
          </a:r>
          <a:endParaRPr lang="fr-FR" sz="1600" b="1">
            <a:latin typeface="Andalus" pitchFamily="18" charset="-78"/>
            <a:cs typeface="Andalus" pitchFamily="18" charset="-78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38100</xdr:colOff>
      <xdr:row>6</xdr:row>
      <xdr:rowOff>80772</xdr:rowOff>
    </xdr:to>
    <xdr:sp macro="" textlink="">
      <xdr:nvSpPr>
        <xdr:cNvPr id="2" name="Parchemin horizontal 1">
          <a:hlinkClick xmlns:r="http://schemas.openxmlformats.org/officeDocument/2006/relationships" r:id="rId1"/>
        </xdr:cNvPr>
        <xdr:cNvSpPr/>
      </xdr:nvSpPr>
      <xdr:spPr>
        <a:xfrm>
          <a:off x="762000" y="190500"/>
          <a:ext cx="6134100" cy="1033272"/>
        </a:xfrm>
        <a:prstGeom prst="horizontalScroll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Rémunérations d’intermédiaires et honoraires</a:t>
          </a:r>
          <a:endParaRPr lang="fr-FR" sz="2000" b="1" i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0</xdr:col>
      <xdr:colOff>0</xdr:colOff>
      <xdr:row>7</xdr:row>
      <xdr:rowOff>28574</xdr:rowOff>
    </xdr:from>
    <xdr:to>
      <xdr:col>9</xdr:col>
      <xdr:colOff>285750</xdr:colOff>
      <xdr:row>28</xdr:row>
      <xdr:rowOff>142875</xdr:rowOff>
    </xdr:to>
    <xdr:sp macro="" textlink="">
      <xdr:nvSpPr>
        <xdr:cNvPr id="3" name="Parchemin vertical 2"/>
        <xdr:cNvSpPr/>
      </xdr:nvSpPr>
      <xdr:spPr>
        <a:xfrm>
          <a:off x="0" y="1362074"/>
          <a:ext cx="7143750" cy="4114801"/>
        </a:xfrm>
        <a:prstGeom prst="verticalScroll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t"/>
        <a:lstStyle/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Le compte « 622 Rémunérations d’intermédiaires et honoraires » enregistre, au cours de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l’exercice, les factures ou notes d’honoraires reçues ou les sommes versées à des tiers au titre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de la rémunération de leurs activités de conseil ou d’intermédiaire. Il s’agit notamment :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- des honoraires de conseil (expertise technique, audit et révision comptable, commissariat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aux comptes, études notariales, les études liées à l’organisation, la fiscalité, la gestion, les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honoraires d’avocats, etc. ;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- des frais d’actes et de contentieux ;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- des autres rémunérations de tiers non prévues aux points précédents, etc.</a:t>
          </a:r>
          <a:endParaRPr lang="fr-FR" sz="1400" b="1">
            <a:latin typeface="Andalus" pitchFamily="18" charset="-78"/>
            <a:cs typeface="Andalus" pitchFamily="18" charset="-78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400050</xdr:colOff>
      <xdr:row>6</xdr:row>
      <xdr:rowOff>80772</xdr:rowOff>
    </xdr:to>
    <xdr:sp macro="" textlink="">
      <xdr:nvSpPr>
        <xdr:cNvPr id="2" name="Parchemin horizontal 1">
          <a:hlinkClick xmlns:r="http://schemas.openxmlformats.org/officeDocument/2006/relationships" r:id="rId1"/>
        </xdr:cNvPr>
        <xdr:cNvSpPr/>
      </xdr:nvSpPr>
      <xdr:spPr>
        <a:xfrm>
          <a:off x="762000" y="190500"/>
          <a:ext cx="3448050" cy="1033272"/>
        </a:xfrm>
        <a:prstGeom prst="horizontalScroll">
          <a:avLst/>
        </a:prstGeom>
        <a:blipFill>
          <a:blip xmlns:r="http://schemas.openxmlformats.org/officeDocument/2006/relationships" r:embed="rId2" cstate="print"/>
          <a:tile tx="0" ty="0" sx="100000" sy="100000" flip="none" algn="tl"/>
        </a:blip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Publicité, publication, relations publiques</a:t>
          </a:r>
          <a:endParaRPr lang="fr-FR" sz="2800" b="1" i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0</xdr:col>
      <xdr:colOff>0</xdr:colOff>
      <xdr:row>6</xdr:row>
      <xdr:rowOff>114299</xdr:rowOff>
    </xdr:from>
    <xdr:to>
      <xdr:col>9</xdr:col>
      <xdr:colOff>314325</xdr:colOff>
      <xdr:row>27</xdr:row>
      <xdr:rowOff>142875</xdr:rowOff>
    </xdr:to>
    <xdr:sp macro="" textlink="">
      <xdr:nvSpPr>
        <xdr:cNvPr id="3" name="Parchemin vertical 2"/>
        <xdr:cNvSpPr/>
      </xdr:nvSpPr>
      <xdr:spPr>
        <a:xfrm>
          <a:off x="0" y="1257299"/>
          <a:ext cx="7172325" cy="4029076"/>
        </a:xfrm>
        <a:prstGeom prst="vertic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Le compte 623 « Publicité, publication, relations publiques » enregistre, au cours de l’exercice,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les factures reçues ou les sommes versées par l’entreprise à des tiers en vue de faire connaître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l’entreprise et ses activités, ses produits, ses résultats, ses offres d’emploi, etc. Ce sont des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dépenses liées :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- aux annonces et insertions dans divers journaux, revues, télévision, radio ;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- aux catalogues et imprimés ;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- à la participation de l’entreprise aux foires et expositions ;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- à des célébrations et festivités ;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- à des cadeaux de fin d’année à titre publicitaire, etc.</a:t>
          </a:r>
          <a:endParaRPr lang="fr-FR" sz="1400" b="1">
            <a:latin typeface="Andalus" pitchFamily="18" charset="-78"/>
            <a:cs typeface="Andalus" pitchFamily="18" charset="-78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38100</xdr:colOff>
      <xdr:row>6</xdr:row>
      <xdr:rowOff>80772</xdr:rowOff>
    </xdr:to>
    <xdr:sp macro="" textlink="">
      <xdr:nvSpPr>
        <xdr:cNvPr id="2" name="Parchemin horizontal 1">
          <a:hlinkClick xmlns:r="http://schemas.openxmlformats.org/officeDocument/2006/relationships" r:id="rId1"/>
        </xdr:cNvPr>
        <xdr:cNvSpPr/>
      </xdr:nvSpPr>
      <xdr:spPr>
        <a:xfrm>
          <a:off x="762000" y="190500"/>
          <a:ext cx="6896100" cy="1033272"/>
        </a:xfrm>
        <a:prstGeom prst="horizontalScroll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Transports de biens et transport collectif du personnel</a:t>
          </a:r>
          <a:endParaRPr lang="fr-FR" sz="3600" b="1" i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0</xdr:col>
      <xdr:colOff>0</xdr:colOff>
      <xdr:row>6</xdr:row>
      <xdr:rowOff>171450</xdr:rowOff>
    </xdr:from>
    <xdr:to>
      <xdr:col>10</xdr:col>
      <xdr:colOff>695324</xdr:colOff>
      <xdr:row>31</xdr:row>
      <xdr:rowOff>76200</xdr:rowOff>
    </xdr:to>
    <xdr:sp macro="" textlink="">
      <xdr:nvSpPr>
        <xdr:cNvPr id="3" name="Parchemin vertical 2"/>
        <xdr:cNvSpPr/>
      </xdr:nvSpPr>
      <xdr:spPr>
        <a:xfrm>
          <a:off x="0" y="1314450"/>
          <a:ext cx="8315324" cy="4667250"/>
        </a:xfrm>
        <a:prstGeom prst="verticalScroll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rtlCol="0" anchor="t"/>
        <a:lstStyle/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Le compte 624 « Transports de biens et transport collectif du personnel »enregistre à son débit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les frais de transport versés ou à verser à des tiers au titre du transport :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- des produits vendus ;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- du personnel de l’entité (à l’exclusion des frais de transport liés à des missions) ;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- des marchandises, matières et matériels déplacés (à l’exception des frais de transport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sur achats de biens, de marchandises, de matières et fournitures, etc… qui font partie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du coût d'achat).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Il est débité en cours d’exercice par le crédit des comptes de disponibilités lors des règlements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des factures de transport ou par le crédit des comptes 401 « Fournisseurs de stocks et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services » lors de la constatation des frais de transport à payer à la réception de la facture.</a:t>
          </a:r>
          <a:endParaRPr lang="fr-FR" sz="1400" b="1">
            <a:latin typeface="Andalus" pitchFamily="18" charset="-78"/>
            <a:cs typeface="Andalus" pitchFamily="18" charset="-78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742949</xdr:colOff>
      <xdr:row>0</xdr:row>
      <xdr:rowOff>0</xdr:rowOff>
    </xdr:from>
    <xdr:to>
      <xdr:col>10</xdr:col>
      <xdr:colOff>28574</xdr:colOff>
      <xdr:row>5</xdr:row>
      <xdr:rowOff>80772</xdr:rowOff>
    </xdr:to>
    <xdr:sp macro="" textlink="">
      <xdr:nvSpPr>
        <xdr:cNvPr id="2" name="Parchemin horizontal 1">
          <a:hlinkClick xmlns:r="http://schemas.openxmlformats.org/officeDocument/2006/relationships" r:id="rId1"/>
        </xdr:cNvPr>
        <xdr:cNvSpPr/>
      </xdr:nvSpPr>
      <xdr:spPr>
        <a:xfrm>
          <a:off x="742949" y="0"/>
          <a:ext cx="6905625" cy="1033272"/>
        </a:xfrm>
        <a:prstGeom prst="horizontalScroll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Déplacements, missions et réceptions</a:t>
          </a:r>
          <a:endParaRPr lang="fr-FR" sz="4400" b="1" i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0</xdr:col>
      <xdr:colOff>0</xdr:colOff>
      <xdr:row>5</xdr:row>
      <xdr:rowOff>161925</xdr:rowOff>
    </xdr:from>
    <xdr:to>
      <xdr:col>10</xdr:col>
      <xdr:colOff>428624</xdr:colOff>
      <xdr:row>22</xdr:row>
      <xdr:rowOff>28575</xdr:rowOff>
    </xdr:to>
    <xdr:sp macro="" textlink="">
      <xdr:nvSpPr>
        <xdr:cNvPr id="3" name="Parchemin vertical 2"/>
        <xdr:cNvSpPr/>
      </xdr:nvSpPr>
      <xdr:spPr>
        <a:xfrm>
          <a:off x="0" y="1114425"/>
          <a:ext cx="8048624" cy="3105150"/>
        </a:xfrm>
        <a:prstGeom prst="vertic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Le compte 625 « Déplacements, missions et réceptions » enregistre, au cours de l’exercice, les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dépenses liées aux déplacements et aux missions du personnel de l’entreprise dans le cadre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de l’exercice de leurs fonctions ainsi que les dépenses de réception d’agents extérieurs à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l’entreprise liées à l’exploitation. Ces dépenses portent notamment sur :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- les frais de voyage et de déplacement : indemnités kilométriques, billets d’avion, etc.;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- les frais de mission ;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- les frais de séjour : indemnités forfaitaires de restauration, d’hébergement, etc. ;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- les frais de réceptions, etc.</a:t>
          </a:r>
          <a:endParaRPr lang="fr-FR" sz="1400" b="1">
            <a:latin typeface="Andalus" pitchFamily="18" charset="-78"/>
            <a:cs typeface="Andalus" pitchFamily="18" charset="-78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0</xdr:rowOff>
    </xdr:from>
    <xdr:to>
      <xdr:col>8</xdr:col>
      <xdr:colOff>752475</xdr:colOff>
      <xdr:row>5</xdr:row>
      <xdr:rowOff>80772</xdr:rowOff>
    </xdr:to>
    <xdr:sp macro="" textlink="">
      <xdr:nvSpPr>
        <xdr:cNvPr id="2" name="Parchemin horizontal 1">
          <a:hlinkClick xmlns:r="http://schemas.openxmlformats.org/officeDocument/2006/relationships" r:id="rId1"/>
        </xdr:cNvPr>
        <xdr:cNvSpPr/>
      </xdr:nvSpPr>
      <xdr:spPr>
        <a:xfrm>
          <a:off x="771525" y="0"/>
          <a:ext cx="6076950" cy="1033272"/>
        </a:xfrm>
        <a:prstGeom prst="horizontalScroll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Frais postaux et de Télécommunications</a:t>
          </a:r>
          <a:endParaRPr lang="fr-FR" sz="5400" b="1" i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0</xdr:col>
      <xdr:colOff>0</xdr:colOff>
      <xdr:row>6</xdr:row>
      <xdr:rowOff>76199</xdr:rowOff>
    </xdr:from>
    <xdr:to>
      <xdr:col>10</xdr:col>
      <xdr:colOff>342900</xdr:colOff>
      <xdr:row>44</xdr:row>
      <xdr:rowOff>142875</xdr:rowOff>
    </xdr:to>
    <xdr:sp macro="" textlink="">
      <xdr:nvSpPr>
        <xdr:cNvPr id="3" name="Parchemin vertical 2"/>
        <xdr:cNvSpPr/>
      </xdr:nvSpPr>
      <xdr:spPr>
        <a:xfrm>
          <a:off x="0" y="1219199"/>
          <a:ext cx="7962900" cy="7305676"/>
        </a:xfrm>
        <a:prstGeom prst="vertic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Le compte 626 « Frais postaux et de télécommunications » est débité au cours de l’exercice,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des montants des factures et notes des P &amp; T par le crédit du compte 401 « Fournisseurs de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stocks et services» ou lors des paiements par le crédit des comptes de disponibilités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concernés. Les dépenses liées à l’utilisation des services des P&amp;T comprennent notamment :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- la location des boites aux lettres ;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- la location de machines à affranchir ;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- le coût de l’affranchissement des colis et lettres (timbres poste) ;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- les frais de gestion du compte chèques postaux de l’entité ;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- les taxes pour envois recommandés ;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- les taxes télégraphiques ;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- le coût de l’abonnement et les taxes de communications téléphoniques et d’utilisation de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télex ;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- l’entretien des lignes téléphoniques, etc.</a:t>
          </a:r>
          <a:endParaRPr lang="fr-FR" sz="1400" b="1">
            <a:latin typeface="Andalus" pitchFamily="18" charset="-78"/>
            <a:cs typeface="Andalus" pitchFamily="18" charset="-78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742949</xdr:colOff>
      <xdr:row>0</xdr:row>
      <xdr:rowOff>9524</xdr:rowOff>
    </xdr:from>
    <xdr:to>
      <xdr:col>9</xdr:col>
      <xdr:colOff>28574</xdr:colOff>
      <xdr:row>6</xdr:row>
      <xdr:rowOff>76199</xdr:rowOff>
    </xdr:to>
    <xdr:sp macro="" textlink="">
      <xdr:nvSpPr>
        <xdr:cNvPr id="2" name="Parchemin horizontal 1">
          <a:hlinkClick xmlns:r="http://schemas.openxmlformats.org/officeDocument/2006/relationships" r:id="rId1"/>
        </xdr:cNvPr>
        <xdr:cNvSpPr/>
      </xdr:nvSpPr>
      <xdr:spPr>
        <a:xfrm>
          <a:off x="742949" y="9524"/>
          <a:ext cx="6143625" cy="1209675"/>
        </a:xfrm>
        <a:prstGeom prst="horizontalScroll">
          <a:avLst/>
        </a:prstGeom>
        <a:blipFill>
          <a:blip xmlns:r="http://schemas.openxmlformats.org/officeDocument/2006/relationships" r:embed="rId2" cstate="print"/>
          <a:tile tx="0" ty="0" sx="100000" sy="100000" flip="none" algn="tl"/>
        </a:blip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Services bancaires et assimilés</a:t>
          </a:r>
          <a:endParaRPr lang="fr-FR" sz="8000" b="1" i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0</xdr:col>
      <xdr:colOff>0</xdr:colOff>
      <xdr:row>6</xdr:row>
      <xdr:rowOff>190499</xdr:rowOff>
    </xdr:from>
    <xdr:to>
      <xdr:col>9</xdr:col>
      <xdr:colOff>247650</xdr:colOff>
      <xdr:row>26</xdr:row>
      <xdr:rowOff>28574</xdr:rowOff>
    </xdr:to>
    <xdr:sp macro="" textlink="">
      <xdr:nvSpPr>
        <xdr:cNvPr id="3" name="Parchemin vertical 2"/>
        <xdr:cNvSpPr/>
      </xdr:nvSpPr>
      <xdr:spPr>
        <a:xfrm>
          <a:off x="0" y="1333499"/>
          <a:ext cx="7105650" cy="3648075"/>
        </a:xfrm>
        <a:prstGeom prst="vertic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r>
            <a:rPr lang="fr-FR" sz="16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Le compte 627 « Services bancaires et assimilés » enregistre les charges liées à l’exploitation</a:t>
          </a:r>
        </a:p>
        <a:p>
          <a:r>
            <a:rPr lang="fr-FR" sz="16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d’un service fourni par un établissement bancaire ou financier et assimilé. Constituent</a:t>
          </a:r>
        </a:p>
        <a:p>
          <a:r>
            <a:rPr lang="fr-FR" sz="16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notamment des services bancaires et assimilés :</a:t>
          </a:r>
        </a:p>
        <a:p>
          <a:r>
            <a:rPr lang="fr-FR" sz="16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- les commissions d’ouverture de crédits documentaires ;</a:t>
          </a:r>
        </a:p>
        <a:p>
          <a:r>
            <a:rPr lang="fr-FR" sz="16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- Les commissions d’endossement ;</a:t>
          </a:r>
        </a:p>
        <a:p>
          <a:r>
            <a:rPr lang="fr-FR" sz="16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- Les commissions pour cautions et avals ;</a:t>
          </a:r>
        </a:p>
        <a:p>
          <a:r>
            <a:rPr lang="fr-FR" sz="16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- Les frais de tenue/de gestion de comptes, etc.</a:t>
          </a:r>
          <a:endParaRPr lang="fr-FR" sz="1600" b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1</xdr:col>
      <xdr:colOff>95249</xdr:colOff>
      <xdr:row>27</xdr:row>
      <xdr:rowOff>0</xdr:rowOff>
    </xdr:from>
    <xdr:to>
      <xdr:col>8</xdr:col>
      <xdr:colOff>66674</xdr:colOff>
      <xdr:row>30</xdr:row>
      <xdr:rowOff>152400</xdr:rowOff>
    </xdr:to>
    <xdr:sp macro="" textlink="">
      <xdr:nvSpPr>
        <xdr:cNvPr id="4" name="Rectangle à coins arrondis 3"/>
        <xdr:cNvSpPr/>
      </xdr:nvSpPr>
      <xdr:spPr>
        <a:xfrm>
          <a:off x="857249" y="5143500"/>
          <a:ext cx="5305425" cy="723900"/>
        </a:xfrm>
        <a:prstGeom prst="roundRect">
          <a:avLst/>
        </a:prstGeom>
      </xdr:spPr>
      <xdr:style>
        <a:lnRef idx="3">
          <a:schemeClr val="lt1"/>
        </a:lnRef>
        <a:fillRef idx="1">
          <a:schemeClr val="accent3"/>
        </a:fillRef>
        <a:effectRef idx="1">
          <a:schemeClr val="accent3"/>
        </a:effectRef>
        <a:fontRef idx="minor">
          <a:schemeClr val="lt1"/>
        </a:fontRef>
      </xdr:style>
      <xdr:txBody>
        <a:bodyPr vertOverflow="clip" rtlCol="0" anchor="t"/>
        <a:lstStyle/>
        <a:p>
          <a:r>
            <a:rPr lang="fr-FR" sz="1050" b="1" baseline="0" smtClean="0">
              <a:solidFill>
                <a:srgbClr val="FF0000"/>
              </a:solidFill>
              <a:latin typeface="+mn-lt"/>
              <a:ea typeface="+mn-ea"/>
              <a:cs typeface="+mn-cs"/>
            </a:rPr>
            <a:t>Remarque</a:t>
          </a:r>
        </a:p>
        <a:p>
          <a:r>
            <a:rPr lang="fr-FR" sz="1050" b="1" baseline="0" smtClean="0">
              <a:solidFill>
                <a:srgbClr val="FF0000"/>
              </a:solidFill>
              <a:latin typeface="+mn-lt"/>
              <a:ea typeface="+mn-ea"/>
              <a:cs typeface="+mn-cs"/>
            </a:rPr>
            <a:t>Les intérêts sont enregistrés en charges financières parce qu’ils représentent le coût de la</a:t>
          </a:r>
        </a:p>
        <a:p>
          <a:r>
            <a:rPr lang="fr-FR" sz="1050" b="1" baseline="0" smtClean="0">
              <a:solidFill>
                <a:srgbClr val="FF0000"/>
              </a:solidFill>
              <a:latin typeface="+mn-lt"/>
              <a:ea typeface="+mn-ea"/>
              <a:cs typeface="+mn-cs"/>
            </a:rPr>
            <a:t>rémunération de l’argent.</a:t>
          </a:r>
          <a:endParaRPr lang="fr-FR" sz="1050" b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8</xdr:col>
      <xdr:colOff>0</xdr:colOff>
      <xdr:row>5</xdr:row>
      <xdr:rowOff>80772</xdr:rowOff>
    </xdr:to>
    <xdr:sp macro="" textlink="">
      <xdr:nvSpPr>
        <xdr:cNvPr id="2" name="Parchemin horizontal 1">
          <a:hlinkClick xmlns:r="http://schemas.openxmlformats.org/officeDocument/2006/relationships" r:id="rId1"/>
        </xdr:cNvPr>
        <xdr:cNvSpPr/>
      </xdr:nvSpPr>
      <xdr:spPr>
        <a:xfrm>
          <a:off x="76200" y="0"/>
          <a:ext cx="6019800" cy="1033272"/>
        </a:xfrm>
        <a:prstGeom prst="horizontalScroll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 i="1" baseline="0">
              <a:solidFill>
                <a:schemeClr val="dk1"/>
              </a:solidFill>
              <a:latin typeface="Castellar" pitchFamily="18" charset="0"/>
              <a:ea typeface="+mn-ea"/>
              <a:cs typeface="Andalus" pitchFamily="18" charset="-78"/>
            </a:rPr>
            <a:t>Comptabilisation de l’acquisition de la turbine à gaz et du composant</a:t>
          </a:r>
          <a:endParaRPr lang="fr-FR" b="1" i="1">
            <a:latin typeface="Castellar" pitchFamily="18" charset="0"/>
            <a:cs typeface="Andalus" pitchFamily="18" charset="-78"/>
          </a:endParaRPr>
        </a:p>
      </xdr:txBody>
    </xdr:sp>
    <xdr:clientData/>
  </xdr:twoCellAnchor>
  <xdr:twoCellAnchor>
    <xdr:from>
      <xdr:col>0</xdr:col>
      <xdr:colOff>0</xdr:colOff>
      <xdr:row>15</xdr:row>
      <xdr:rowOff>85726</xdr:rowOff>
    </xdr:from>
    <xdr:to>
      <xdr:col>8</xdr:col>
      <xdr:colOff>28575</xdr:colOff>
      <xdr:row>44</xdr:row>
      <xdr:rowOff>76200</xdr:rowOff>
    </xdr:to>
    <xdr:sp macro="" textlink="">
      <xdr:nvSpPr>
        <xdr:cNvPr id="3" name="Rectangle à coins arrondis 2"/>
        <xdr:cNvSpPr/>
      </xdr:nvSpPr>
      <xdr:spPr>
        <a:xfrm>
          <a:off x="0" y="2962276"/>
          <a:ext cx="6324600" cy="5753099"/>
        </a:xfrm>
        <a:prstGeom prst="roundRect">
          <a:avLst>
            <a:gd name="adj" fmla="val 6856"/>
          </a:avLst>
        </a:prstGeom>
        <a:solidFill>
          <a:schemeClr val="accent6">
            <a:lumMod val="75000"/>
            <a:alpha val="18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0</xdr:row>
      <xdr:rowOff>0</xdr:rowOff>
    </xdr:from>
    <xdr:to>
      <xdr:col>8</xdr:col>
      <xdr:colOff>761999</xdr:colOff>
      <xdr:row>5</xdr:row>
      <xdr:rowOff>80772</xdr:rowOff>
    </xdr:to>
    <xdr:sp macro="" textlink="">
      <xdr:nvSpPr>
        <xdr:cNvPr id="2" name="Parchemin horizontal 1">
          <a:hlinkClick xmlns:r="http://schemas.openxmlformats.org/officeDocument/2006/relationships" r:id="rId1"/>
        </xdr:cNvPr>
        <xdr:cNvSpPr/>
      </xdr:nvSpPr>
      <xdr:spPr>
        <a:xfrm>
          <a:off x="771524" y="0"/>
          <a:ext cx="6086475" cy="1033272"/>
        </a:xfrm>
        <a:prstGeom prst="horizontalScroll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Les charges de personnel</a:t>
          </a:r>
          <a:endParaRPr lang="fr-FR" sz="11500" b="1" i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0</xdr:col>
      <xdr:colOff>85725</xdr:colOff>
      <xdr:row>6</xdr:row>
      <xdr:rowOff>161924</xdr:rowOff>
    </xdr:from>
    <xdr:to>
      <xdr:col>9</xdr:col>
      <xdr:colOff>561975</xdr:colOff>
      <xdr:row>51</xdr:row>
      <xdr:rowOff>133350</xdr:rowOff>
    </xdr:to>
    <xdr:sp macro="" textlink="">
      <xdr:nvSpPr>
        <xdr:cNvPr id="3" name="Parchemin vertical 2"/>
        <xdr:cNvSpPr/>
      </xdr:nvSpPr>
      <xdr:spPr>
        <a:xfrm>
          <a:off x="85725" y="1304924"/>
          <a:ext cx="7334250" cy="8543926"/>
        </a:xfrm>
        <a:prstGeom prst="verticalScroll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Les charges de personnel représentent les avantages (1) donnés par une entité sous toutes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formes en contrepartie des services rendus par son personnel. Elles comprennent les salaires,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les congés payés, les charges sociales et autres avantages telles que les indemnités de départ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à la retraite. Certaines charges sont réglées pendant la période d’activité du personnel, d’autres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sont réglées lors de la cessation d’activité ou postérieurement à la cessation d’activité. Elles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résultent d’engagements à court ou à long terme en vertu d’obligations juridiques (loi,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convention collective, contrat de travail ou tout autre accord formalisé, etc) ou implicites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(usages) qui mettent à la charge de l’entreprise des obligations de paiements.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Ce paragraphe traite de l’évaluation et de la comptabilisation des avantages à court et à long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terme du personnel ainsi que des avantages sur capitaux propres et des indemnités de fin de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contrats de travail.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L’expression </a:t>
          </a:r>
          <a:r>
            <a:rPr lang="fr-FR" sz="1400" b="1" i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« Les membres du personnel » utilisée dans le présent paragraphe désigne les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membres du personnel de l’entité : salariés, dirigeants de l’entreprise, retraités qui ont des</a:t>
          </a:r>
        </a:p>
        <a:p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droits acquis, etc.</a:t>
          </a:r>
          <a:endParaRPr lang="fr-FR" sz="1400" b="1">
            <a:latin typeface="Andalus" pitchFamily="18" charset="-78"/>
            <a:cs typeface="Andalus" pitchFamily="18" charset="-7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704850</xdr:colOff>
      <xdr:row>5</xdr:row>
      <xdr:rowOff>0</xdr:rowOff>
    </xdr:to>
    <xdr:sp macro="" textlink="">
      <xdr:nvSpPr>
        <xdr:cNvPr id="2" name="Parchemin horizontal 1">
          <a:hlinkClick xmlns:r="http://schemas.openxmlformats.org/officeDocument/2006/relationships" r:id="rId1"/>
        </xdr:cNvPr>
        <xdr:cNvSpPr/>
      </xdr:nvSpPr>
      <xdr:spPr>
        <a:xfrm>
          <a:off x="0" y="0"/>
          <a:ext cx="6562725" cy="962025"/>
        </a:xfrm>
        <a:prstGeom prst="horizontalScroll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b="1" i="0" baseline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Comptabilisation </a:t>
          </a:r>
          <a:r>
            <a:rPr lang="fr-FR" sz="18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Virements internes</a:t>
          </a:r>
          <a:endParaRPr lang="fr-FR" sz="1800" b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0</xdr:col>
      <xdr:colOff>0</xdr:colOff>
      <xdr:row>6</xdr:row>
      <xdr:rowOff>9526</xdr:rowOff>
    </xdr:from>
    <xdr:to>
      <xdr:col>8</xdr:col>
      <xdr:colOff>390525</xdr:colOff>
      <xdr:row>20</xdr:row>
      <xdr:rowOff>28576</xdr:rowOff>
    </xdr:to>
    <xdr:sp macro="" textlink="">
      <xdr:nvSpPr>
        <xdr:cNvPr id="3" name="Rectangle à coins arrondis 2"/>
        <xdr:cNvSpPr/>
      </xdr:nvSpPr>
      <xdr:spPr>
        <a:xfrm>
          <a:off x="0" y="1257301"/>
          <a:ext cx="6324600" cy="2933700"/>
        </a:xfrm>
        <a:prstGeom prst="roundRect">
          <a:avLst>
            <a:gd name="adj" fmla="val 6856"/>
          </a:avLst>
        </a:prstGeom>
        <a:solidFill>
          <a:schemeClr val="accent6">
            <a:lumMod val="75000"/>
            <a:alpha val="18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180975</xdr:rowOff>
    </xdr:from>
    <xdr:to>
      <xdr:col>6</xdr:col>
      <xdr:colOff>0</xdr:colOff>
      <xdr:row>38</xdr:row>
      <xdr:rowOff>19050</xdr:rowOff>
    </xdr:to>
    <xdr:sp macro="" textlink="">
      <xdr:nvSpPr>
        <xdr:cNvPr id="2" name="Rectangle à coins arrondis 1"/>
        <xdr:cNvSpPr/>
      </xdr:nvSpPr>
      <xdr:spPr>
        <a:xfrm>
          <a:off x="0" y="4791075"/>
          <a:ext cx="6324600" cy="1552575"/>
        </a:xfrm>
        <a:prstGeom prst="roundRect">
          <a:avLst>
            <a:gd name="adj" fmla="val 6856"/>
          </a:avLst>
        </a:prstGeom>
        <a:solidFill>
          <a:schemeClr val="accent6">
            <a:lumMod val="75000"/>
            <a:alpha val="18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0</xdr:col>
      <xdr:colOff>0</xdr:colOff>
      <xdr:row>43</xdr:row>
      <xdr:rowOff>161925</xdr:rowOff>
    </xdr:from>
    <xdr:to>
      <xdr:col>6</xdr:col>
      <xdr:colOff>0</xdr:colOff>
      <xdr:row>62</xdr:row>
      <xdr:rowOff>28575</xdr:rowOff>
    </xdr:to>
    <xdr:sp macro="" textlink="">
      <xdr:nvSpPr>
        <xdr:cNvPr id="3" name="Rectangle à coins arrondis 2"/>
        <xdr:cNvSpPr/>
      </xdr:nvSpPr>
      <xdr:spPr>
        <a:xfrm>
          <a:off x="0" y="7439025"/>
          <a:ext cx="6324600" cy="3562350"/>
        </a:xfrm>
        <a:prstGeom prst="roundRect">
          <a:avLst>
            <a:gd name="adj" fmla="val 6856"/>
          </a:avLst>
        </a:prstGeom>
        <a:solidFill>
          <a:schemeClr val="accent6">
            <a:lumMod val="75000"/>
            <a:alpha val="18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0</xdr:col>
      <xdr:colOff>38100</xdr:colOff>
      <xdr:row>0</xdr:row>
      <xdr:rowOff>0</xdr:rowOff>
    </xdr:from>
    <xdr:to>
      <xdr:col>4</xdr:col>
      <xdr:colOff>781050</xdr:colOff>
      <xdr:row>5</xdr:row>
      <xdr:rowOff>95250</xdr:rowOff>
    </xdr:to>
    <xdr:sp macro="" textlink="">
      <xdr:nvSpPr>
        <xdr:cNvPr id="4" name="Parchemin horizontal 3">
          <a:hlinkClick xmlns:r="http://schemas.openxmlformats.org/officeDocument/2006/relationships" r:id="rId1"/>
        </xdr:cNvPr>
        <xdr:cNvSpPr/>
      </xdr:nvSpPr>
      <xdr:spPr>
        <a:xfrm>
          <a:off x="38100" y="0"/>
          <a:ext cx="4933950" cy="1047750"/>
        </a:xfrm>
        <a:prstGeom prst="horizontalScroll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la situation des coûts des travaux se présente</a:t>
          </a:r>
          <a:endParaRPr lang="fr-FR" sz="1600" b="1">
            <a:latin typeface="Andalus" pitchFamily="18" charset="-78"/>
            <a:cs typeface="Andalus" pitchFamily="18" charset="-78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0</xdr:rowOff>
    </xdr:from>
    <xdr:to>
      <xdr:col>7</xdr:col>
      <xdr:colOff>409575</xdr:colOff>
      <xdr:row>4</xdr:row>
      <xdr:rowOff>76200</xdr:rowOff>
    </xdr:to>
    <xdr:sp macro="" textlink="">
      <xdr:nvSpPr>
        <xdr:cNvPr id="2" name="Parchemin horizontal 1">
          <a:hlinkClick xmlns:r="http://schemas.openxmlformats.org/officeDocument/2006/relationships" r:id="rId1"/>
        </xdr:cNvPr>
        <xdr:cNvSpPr/>
      </xdr:nvSpPr>
      <xdr:spPr>
        <a:xfrm>
          <a:off x="57150" y="0"/>
          <a:ext cx="6019800" cy="838200"/>
        </a:xfrm>
        <a:prstGeom prst="horizontalScroll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b="1" baseline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Taxe sur la valeur ajoutée</a:t>
          </a:r>
          <a:endParaRPr lang="fr-FR" sz="1800" b="1">
            <a:solidFill>
              <a:schemeClr val="dk1"/>
            </a:solidFill>
            <a:latin typeface="Andalus" pitchFamily="18" charset="-78"/>
            <a:ea typeface="+mn-ea"/>
            <a:cs typeface="Andalus" pitchFamily="18" charset="-78"/>
          </a:endParaRPr>
        </a:p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fr-FR" b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1</xdr:col>
      <xdr:colOff>0</xdr:colOff>
      <xdr:row>15</xdr:row>
      <xdr:rowOff>38100</xdr:rowOff>
    </xdr:from>
    <xdr:to>
      <xdr:col>7</xdr:col>
      <xdr:colOff>742950</xdr:colOff>
      <xdr:row>31</xdr:row>
      <xdr:rowOff>57150</xdr:rowOff>
    </xdr:to>
    <xdr:sp macro="" textlink="">
      <xdr:nvSpPr>
        <xdr:cNvPr id="3" name="Rectangle à coins arrondis 2"/>
        <xdr:cNvSpPr/>
      </xdr:nvSpPr>
      <xdr:spPr>
        <a:xfrm>
          <a:off x="0" y="2905125"/>
          <a:ext cx="6410325" cy="3124200"/>
        </a:xfrm>
        <a:prstGeom prst="roundRect">
          <a:avLst>
            <a:gd name="adj" fmla="val 6856"/>
          </a:avLst>
        </a:prstGeom>
        <a:solidFill>
          <a:srgbClr val="92D05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</xdr:col>
      <xdr:colOff>0</xdr:colOff>
      <xdr:row>38</xdr:row>
      <xdr:rowOff>200024</xdr:rowOff>
    </xdr:from>
    <xdr:to>
      <xdr:col>7</xdr:col>
      <xdr:colOff>723899</xdr:colOff>
      <xdr:row>48</xdr:row>
      <xdr:rowOff>66674</xdr:rowOff>
    </xdr:to>
    <xdr:sp macro="" textlink="">
      <xdr:nvSpPr>
        <xdr:cNvPr id="4" name="Rectangle à coins arrondis 3"/>
        <xdr:cNvSpPr/>
      </xdr:nvSpPr>
      <xdr:spPr>
        <a:xfrm>
          <a:off x="0" y="7762874"/>
          <a:ext cx="6391274" cy="1781175"/>
        </a:xfrm>
        <a:prstGeom prst="roundRect">
          <a:avLst>
            <a:gd name="adj" fmla="val 6856"/>
          </a:avLst>
        </a:prstGeom>
        <a:solidFill>
          <a:srgbClr val="92D05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</xdr:col>
      <xdr:colOff>0</xdr:colOff>
      <xdr:row>59</xdr:row>
      <xdr:rowOff>171450</xdr:rowOff>
    </xdr:from>
    <xdr:to>
      <xdr:col>7</xdr:col>
      <xdr:colOff>742949</xdr:colOff>
      <xdr:row>68</xdr:row>
      <xdr:rowOff>1</xdr:rowOff>
    </xdr:to>
    <xdr:sp macro="" textlink="">
      <xdr:nvSpPr>
        <xdr:cNvPr id="5" name="Rectangle à coins arrondis 4"/>
        <xdr:cNvSpPr/>
      </xdr:nvSpPr>
      <xdr:spPr>
        <a:xfrm>
          <a:off x="0" y="11753850"/>
          <a:ext cx="6410324" cy="1552576"/>
        </a:xfrm>
        <a:prstGeom prst="roundRect">
          <a:avLst>
            <a:gd name="adj" fmla="val 6856"/>
          </a:avLst>
        </a:prstGeom>
        <a:solidFill>
          <a:srgbClr val="92D05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8</xdr:col>
      <xdr:colOff>19050</xdr:colOff>
      <xdr:row>5</xdr:row>
      <xdr:rowOff>80772</xdr:rowOff>
    </xdr:to>
    <xdr:sp macro="" textlink="">
      <xdr:nvSpPr>
        <xdr:cNvPr id="2" name="Parchemin horizontal 1">
          <a:hlinkClick xmlns:r="http://schemas.openxmlformats.org/officeDocument/2006/relationships" r:id="rId1"/>
        </xdr:cNvPr>
        <xdr:cNvSpPr/>
      </xdr:nvSpPr>
      <xdr:spPr>
        <a:xfrm>
          <a:off x="19050" y="0"/>
          <a:ext cx="5753100" cy="1033272"/>
        </a:xfrm>
        <a:prstGeom prst="horizontalScroll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Immobilisations en cours </a:t>
          </a:r>
          <a:endParaRPr lang="fr-FR" b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0</xdr:col>
      <xdr:colOff>0</xdr:colOff>
      <xdr:row>10</xdr:row>
      <xdr:rowOff>0</xdr:rowOff>
    </xdr:from>
    <xdr:to>
      <xdr:col>8</xdr:col>
      <xdr:colOff>657224</xdr:colOff>
      <xdr:row>25</xdr:row>
      <xdr:rowOff>28575</xdr:rowOff>
    </xdr:to>
    <xdr:sp macro="" textlink="">
      <xdr:nvSpPr>
        <xdr:cNvPr id="3" name="Rectangle à coins arrondis 2"/>
        <xdr:cNvSpPr/>
      </xdr:nvSpPr>
      <xdr:spPr>
        <a:xfrm>
          <a:off x="0" y="2143125"/>
          <a:ext cx="6410324" cy="3143250"/>
        </a:xfrm>
        <a:prstGeom prst="roundRect">
          <a:avLst>
            <a:gd name="adj" fmla="val 6856"/>
          </a:avLst>
        </a:prstGeom>
        <a:solidFill>
          <a:srgbClr val="92D05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8</xdr:col>
      <xdr:colOff>28575</xdr:colOff>
      <xdr:row>5</xdr:row>
      <xdr:rowOff>80772</xdr:rowOff>
    </xdr:to>
    <xdr:sp macro="" textlink="">
      <xdr:nvSpPr>
        <xdr:cNvPr id="2" name="Parchemin horizontal 1">
          <a:hlinkClick xmlns:r="http://schemas.openxmlformats.org/officeDocument/2006/relationships" r:id="rId1"/>
        </xdr:cNvPr>
        <xdr:cNvSpPr/>
      </xdr:nvSpPr>
      <xdr:spPr>
        <a:xfrm>
          <a:off x="9525" y="0"/>
          <a:ext cx="6057900" cy="1033272"/>
        </a:xfrm>
        <a:prstGeom prst="horizontalScroll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Comptabilisation des subventions d’exploitation</a:t>
          </a:r>
          <a:endParaRPr lang="fr-FR" sz="1400" b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0</xdr:col>
      <xdr:colOff>0</xdr:colOff>
      <xdr:row>16</xdr:row>
      <xdr:rowOff>142874</xdr:rowOff>
    </xdr:from>
    <xdr:to>
      <xdr:col>8</xdr:col>
      <xdr:colOff>371474</xdr:colOff>
      <xdr:row>37</xdr:row>
      <xdr:rowOff>142874</xdr:rowOff>
    </xdr:to>
    <xdr:sp macro="" textlink="">
      <xdr:nvSpPr>
        <xdr:cNvPr id="3" name="Rectangle à coins arrondis 2"/>
        <xdr:cNvSpPr/>
      </xdr:nvSpPr>
      <xdr:spPr>
        <a:xfrm>
          <a:off x="0" y="3219449"/>
          <a:ext cx="6410324" cy="4010025"/>
        </a:xfrm>
        <a:prstGeom prst="roundRect">
          <a:avLst>
            <a:gd name="adj" fmla="val 6856"/>
          </a:avLst>
        </a:prstGeom>
        <a:solidFill>
          <a:srgbClr val="FF000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0</xdr:col>
      <xdr:colOff>0</xdr:colOff>
      <xdr:row>48</xdr:row>
      <xdr:rowOff>0</xdr:rowOff>
    </xdr:from>
    <xdr:to>
      <xdr:col>7</xdr:col>
      <xdr:colOff>609600</xdr:colOff>
      <xdr:row>62</xdr:row>
      <xdr:rowOff>85725</xdr:rowOff>
    </xdr:to>
    <xdr:sp macro="" textlink="">
      <xdr:nvSpPr>
        <xdr:cNvPr id="4" name="Rectangle à coins arrondis 3"/>
        <xdr:cNvSpPr/>
      </xdr:nvSpPr>
      <xdr:spPr>
        <a:xfrm>
          <a:off x="0" y="9353550"/>
          <a:ext cx="6029325" cy="3095625"/>
        </a:xfrm>
        <a:prstGeom prst="roundRect">
          <a:avLst>
            <a:gd name="adj" fmla="val 6856"/>
          </a:avLst>
        </a:prstGeom>
        <a:solidFill>
          <a:srgbClr val="92D05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0</xdr:col>
      <xdr:colOff>0</xdr:colOff>
      <xdr:row>67</xdr:row>
      <xdr:rowOff>114300</xdr:rowOff>
    </xdr:from>
    <xdr:to>
      <xdr:col>8</xdr:col>
      <xdr:colOff>28575</xdr:colOff>
      <xdr:row>84</xdr:row>
      <xdr:rowOff>9525</xdr:rowOff>
    </xdr:to>
    <xdr:sp macro="" textlink="">
      <xdr:nvSpPr>
        <xdr:cNvPr id="5" name="Rectangle à coins arrondis 4"/>
        <xdr:cNvSpPr/>
      </xdr:nvSpPr>
      <xdr:spPr>
        <a:xfrm>
          <a:off x="0" y="13430250"/>
          <a:ext cx="6067425" cy="3143250"/>
        </a:xfrm>
        <a:prstGeom prst="roundRect">
          <a:avLst>
            <a:gd name="adj" fmla="val 6856"/>
          </a:avLst>
        </a:prstGeom>
        <a:solidFill>
          <a:srgbClr val="92D05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180975</xdr:rowOff>
    </xdr:from>
    <xdr:to>
      <xdr:col>2</xdr:col>
      <xdr:colOff>466725</xdr:colOff>
      <xdr:row>12</xdr:row>
      <xdr:rowOff>9525</xdr:rowOff>
    </xdr:to>
    <xdr:sp macro="" textlink="">
      <xdr:nvSpPr>
        <xdr:cNvPr id="2" name="Rectangle 1"/>
        <xdr:cNvSpPr/>
      </xdr:nvSpPr>
      <xdr:spPr>
        <a:xfrm>
          <a:off x="0" y="1514475"/>
          <a:ext cx="2857500" cy="78105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r>
            <a:rPr lang="fr-FR" sz="1100" b="1" baseline="0" smtClean="0">
              <a:solidFill>
                <a:srgbClr val="FF0000"/>
              </a:solidFill>
              <a:latin typeface="Andalus" pitchFamily="18" charset="-78"/>
              <a:ea typeface="+mn-ea"/>
              <a:cs typeface="Andalus" pitchFamily="18" charset="-78"/>
            </a:rPr>
            <a:t>Consommations de la période = Stock initial</a:t>
          </a:r>
        </a:p>
        <a:p>
          <a:r>
            <a:rPr lang="fr-FR" sz="1100" b="1" baseline="0" smtClean="0">
              <a:solidFill>
                <a:srgbClr val="FF0000"/>
              </a:solidFill>
              <a:latin typeface="Andalus" pitchFamily="18" charset="-78"/>
              <a:ea typeface="+mn-ea"/>
              <a:cs typeface="Andalus" pitchFamily="18" charset="-78"/>
            </a:rPr>
            <a:t>+ Achats au cours de la période</a:t>
          </a:r>
        </a:p>
        <a:p>
          <a:r>
            <a:rPr lang="fr-FR" sz="1100" b="1" baseline="0" smtClean="0">
              <a:solidFill>
                <a:srgbClr val="FF0000"/>
              </a:solidFill>
              <a:latin typeface="Andalus" pitchFamily="18" charset="-78"/>
              <a:ea typeface="+mn-ea"/>
              <a:cs typeface="Andalus" pitchFamily="18" charset="-78"/>
            </a:rPr>
            <a:t>- Stock de fin de période (inventaire physique)</a:t>
          </a:r>
          <a:endParaRPr lang="fr-FR" sz="1100" b="1">
            <a:solidFill>
              <a:srgbClr val="FF0000"/>
            </a:solidFill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2</xdr:col>
      <xdr:colOff>561976</xdr:colOff>
      <xdr:row>7</xdr:row>
      <xdr:rowOff>180975</xdr:rowOff>
    </xdr:from>
    <xdr:to>
      <xdr:col>5</xdr:col>
      <xdr:colOff>876300</xdr:colOff>
      <xdr:row>11</xdr:row>
      <xdr:rowOff>180975</xdr:rowOff>
    </xdr:to>
    <xdr:sp macro="" textlink="">
      <xdr:nvSpPr>
        <xdr:cNvPr id="3" name="Rectangle 2"/>
        <xdr:cNvSpPr/>
      </xdr:nvSpPr>
      <xdr:spPr>
        <a:xfrm>
          <a:off x="3114676" y="1514475"/>
          <a:ext cx="3238499" cy="7620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r>
            <a:rPr lang="fr-FR" sz="1100" b="1" baseline="0" smtClean="0">
              <a:solidFill>
                <a:srgbClr val="FF0000"/>
              </a:solidFill>
              <a:latin typeface="+mn-lt"/>
              <a:ea typeface="+mn-ea"/>
              <a:cs typeface="+mn-cs"/>
            </a:rPr>
            <a:t>Consommation = Stock initial + Achats – Stock final</a:t>
          </a:r>
        </a:p>
        <a:p>
          <a:r>
            <a:rPr lang="fr-FR" sz="1100" b="1" baseline="0" smtClean="0">
              <a:solidFill>
                <a:srgbClr val="FF0000"/>
              </a:solidFill>
              <a:latin typeface="+mn-lt"/>
              <a:ea typeface="+mn-ea"/>
              <a:cs typeface="+mn-cs"/>
            </a:rPr>
            <a:t>= Achats + (Stock initial – Stock final)</a:t>
          </a:r>
          <a:endParaRPr lang="fr-FR" sz="1100" b="1">
            <a:solidFill>
              <a:srgbClr val="FF0000"/>
            </a:solidFill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0</xdr:col>
      <xdr:colOff>695325</xdr:colOff>
      <xdr:row>12</xdr:row>
      <xdr:rowOff>180975</xdr:rowOff>
    </xdr:from>
    <xdr:to>
      <xdr:col>5</xdr:col>
      <xdr:colOff>314325</xdr:colOff>
      <xdr:row>19</xdr:row>
      <xdr:rowOff>114300</xdr:rowOff>
    </xdr:to>
    <xdr:sp macro="" textlink="">
      <xdr:nvSpPr>
        <xdr:cNvPr id="4" name="Rectangle 3"/>
        <xdr:cNvSpPr/>
      </xdr:nvSpPr>
      <xdr:spPr>
        <a:xfrm>
          <a:off x="695325" y="2466975"/>
          <a:ext cx="4695825" cy="504825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r>
            <a:rPr lang="fr-FR" sz="1200" b="1" baseline="0" smtClean="0">
              <a:solidFill>
                <a:srgbClr val="FF0000"/>
              </a:solidFill>
              <a:latin typeface="+mn-lt"/>
              <a:ea typeface="+mn-ea"/>
              <a:cs typeface="+mn-cs"/>
            </a:rPr>
            <a:t>La différence (stock initial – stock final) représente la variation des stocks</a:t>
          </a:r>
          <a:endParaRPr lang="fr-FR" sz="1200" b="1">
            <a:solidFill>
              <a:srgbClr val="FF0000"/>
            </a:solidFill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9525</xdr:colOff>
      <xdr:row>3</xdr:row>
      <xdr:rowOff>104775</xdr:rowOff>
    </xdr:to>
    <xdr:sp macro="" textlink="">
      <xdr:nvSpPr>
        <xdr:cNvPr id="5" name="Parchemin horizontal 4">
          <a:hlinkClick xmlns:r="http://schemas.openxmlformats.org/officeDocument/2006/relationships" r:id="rId1"/>
        </xdr:cNvPr>
        <xdr:cNvSpPr/>
      </xdr:nvSpPr>
      <xdr:spPr>
        <a:xfrm>
          <a:off x="0" y="0"/>
          <a:ext cx="6410325" cy="828675"/>
        </a:xfrm>
        <a:prstGeom prst="horizontalScroll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2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Comptes de </a:t>
          </a:r>
          <a:r>
            <a:rPr lang="fr-FR" sz="2400" b="1" baseline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stocks</a:t>
          </a:r>
          <a:endParaRPr lang="fr-FR" sz="1400" b="1" i="1">
            <a:solidFill>
              <a:schemeClr val="dk1"/>
            </a:solidFill>
            <a:latin typeface="Andalus" pitchFamily="18" charset="-78"/>
            <a:ea typeface="+mn-ea"/>
            <a:cs typeface="Andalus" pitchFamily="18" charset="-78"/>
          </a:endParaRPr>
        </a:p>
        <a:p>
          <a:pPr algn="ctr"/>
          <a:endParaRPr lang="fr-FR" sz="1800" b="1" baseline="0" smtClean="0">
            <a:solidFill>
              <a:schemeClr val="dk1"/>
            </a:solidFill>
            <a:latin typeface="Andalus" pitchFamily="18" charset="-78"/>
            <a:ea typeface="+mn-ea"/>
            <a:cs typeface="Andalus" pitchFamily="18" charset="-78"/>
          </a:endParaRPr>
        </a:p>
      </xdr:txBody>
    </xdr:sp>
    <xdr:clientData/>
  </xdr:twoCellAnchor>
  <xdr:twoCellAnchor>
    <xdr:from>
      <xdr:col>6</xdr:col>
      <xdr:colOff>28575</xdr:colOff>
      <xdr:row>9</xdr:row>
      <xdr:rowOff>190500</xdr:rowOff>
    </xdr:from>
    <xdr:to>
      <xdr:col>14</xdr:col>
      <xdr:colOff>142875</xdr:colOff>
      <xdr:row>33</xdr:row>
      <xdr:rowOff>171450</xdr:rowOff>
    </xdr:to>
    <xdr:sp macro="" textlink="">
      <xdr:nvSpPr>
        <xdr:cNvPr id="7" name="Rectangle à coins arrondis 6"/>
        <xdr:cNvSpPr/>
      </xdr:nvSpPr>
      <xdr:spPr>
        <a:xfrm>
          <a:off x="6429375" y="2438400"/>
          <a:ext cx="6067425" cy="6286500"/>
        </a:xfrm>
        <a:prstGeom prst="roundRect">
          <a:avLst>
            <a:gd name="adj" fmla="val 6856"/>
          </a:avLst>
        </a:prstGeom>
        <a:solidFill>
          <a:srgbClr val="FF000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4</xdr:col>
      <xdr:colOff>0</xdr:colOff>
      <xdr:row>21</xdr:row>
      <xdr:rowOff>19049</xdr:rowOff>
    </xdr:from>
    <xdr:to>
      <xdr:col>5</xdr:col>
      <xdr:colOff>914400</xdr:colOff>
      <xdr:row>33</xdr:row>
      <xdr:rowOff>228599</xdr:rowOff>
    </xdr:to>
    <xdr:sp macro="" textlink="">
      <xdr:nvSpPr>
        <xdr:cNvPr id="8" name="Rectangle à coins arrondis 7"/>
        <xdr:cNvSpPr/>
      </xdr:nvSpPr>
      <xdr:spPr>
        <a:xfrm>
          <a:off x="4391025" y="5305424"/>
          <a:ext cx="2000250" cy="3476625"/>
        </a:xfrm>
        <a:prstGeom prst="roundRect">
          <a:avLst>
            <a:gd name="adj" fmla="val 6856"/>
          </a:avLst>
        </a:prstGeom>
        <a:solidFill>
          <a:srgbClr val="00B05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0</xdr:col>
      <xdr:colOff>1552576</xdr:colOff>
      <xdr:row>26</xdr:row>
      <xdr:rowOff>238125</xdr:rowOff>
    </xdr:from>
    <xdr:to>
      <xdr:col>4</xdr:col>
      <xdr:colOff>1</xdr:colOff>
      <xdr:row>28</xdr:row>
      <xdr:rowOff>38100</xdr:rowOff>
    </xdr:to>
    <xdr:sp macro="" textlink="">
      <xdr:nvSpPr>
        <xdr:cNvPr id="9" name="Rectangle à coins arrondis 8"/>
        <xdr:cNvSpPr/>
      </xdr:nvSpPr>
      <xdr:spPr>
        <a:xfrm>
          <a:off x="1552576" y="6896100"/>
          <a:ext cx="2838450" cy="342900"/>
        </a:xfrm>
        <a:prstGeom prst="roundRect">
          <a:avLst>
            <a:gd name="adj" fmla="val 6856"/>
          </a:avLst>
        </a:prstGeom>
        <a:solidFill>
          <a:srgbClr val="92D05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0</xdr:col>
      <xdr:colOff>0</xdr:colOff>
      <xdr:row>5</xdr:row>
      <xdr:rowOff>57150</xdr:rowOff>
    </xdr:from>
    <xdr:to>
      <xdr:col>5</xdr:col>
      <xdr:colOff>885825</xdr:colOff>
      <xdr:row>19</xdr:row>
      <xdr:rowOff>123825</xdr:rowOff>
    </xdr:to>
    <xdr:sp macro="" textlink="">
      <xdr:nvSpPr>
        <xdr:cNvPr id="10" name="Rectangle à coins arrondis 9"/>
        <xdr:cNvSpPr/>
      </xdr:nvSpPr>
      <xdr:spPr>
        <a:xfrm>
          <a:off x="0" y="1314450"/>
          <a:ext cx="6362700" cy="3543300"/>
        </a:xfrm>
        <a:prstGeom prst="roundRect">
          <a:avLst>
            <a:gd name="adj" fmla="val 6856"/>
          </a:avLst>
        </a:prstGeom>
        <a:solidFill>
          <a:srgbClr val="00B05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6</xdr:col>
      <xdr:colOff>390525</xdr:colOff>
      <xdr:row>0</xdr:row>
      <xdr:rowOff>38100</xdr:rowOff>
    </xdr:from>
    <xdr:to>
      <xdr:col>11</xdr:col>
      <xdr:colOff>9525</xdr:colOff>
      <xdr:row>6</xdr:row>
      <xdr:rowOff>28575</xdr:rowOff>
    </xdr:to>
    <xdr:sp macro="" textlink="">
      <xdr:nvSpPr>
        <xdr:cNvPr id="11" name="Rectangle à coins arrondis 10"/>
        <xdr:cNvSpPr/>
      </xdr:nvSpPr>
      <xdr:spPr>
        <a:xfrm>
          <a:off x="6791325" y="38100"/>
          <a:ext cx="3667125" cy="1514475"/>
        </a:xfrm>
        <a:prstGeom prst="roundRect">
          <a:avLst>
            <a:gd name="adj" fmla="val 6856"/>
          </a:avLst>
        </a:prstGeom>
        <a:solidFill>
          <a:srgbClr val="FF000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0</xdr:col>
      <xdr:colOff>609601</xdr:colOff>
      <xdr:row>40</xdr:row>
      <xdr:rowOff>9525</xdr:rowOff>
    </xdr:from>
    <xdr:to>
      <xdr:col>4</xdr:col>
      <xdr:colOff>180976</xdr:colOff>
      <xdr:row>46</xdr:row>
      <xdr:rowOff>57150</xdr:rowOff>
    </xdr:to>
    <xdr:sp macro="" textlink="">
      <xdr:nvSpPr>
        <xdr:cNvPr id="12" name="Rectangle 11"/>
        <xdr:cNvSpPr/>
      </xdr:nvSpPr>
      <xdr:spPr>
        <a:xfrm>
          <a:off x="609601" y="10067925"/>
          <a:ext cx="3962400" cy="1647825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r>
            <a:rPr lang="fr-FR" sz="1800" b="1" baseline="0" smtClean="0">
              <a:solidFill>
                <a:srgbClr val="FF0000"/>
              </a:solidFill>
              <a:latin typeface="Andalus" pitchFamily="18" charset="-78"/>
              <a:ea typeface="+mn-ea"/>
              <a:cs typeface="Andalus" pitchFamily="18" charset="-78"/>
            </a:rPr>
            <a:t>C = Achats + variation des stocks</a:t>
          </a:r>
        </a:p>
        <a:p>
          <a:r>
            <a:rPr lang="fr-FR" sz="1800" b="1" baseline="0" smtClean="0">
              <a:solidFill>
                <a:srgbClr val="FF0000"/>
              </a:solidFill>
              <a:latin typeface="Andalus" pitchFamily="18" charset="-78"/>
              <a:ea typeface="+mn-ea"/>
              <a:cs typeface="Andalus" pitchFamily="18" charset="-78"/>
            </a:rPr>
            <a:t>= Achats + (stock initial – stock final)</a:t>
          </a:r>
          <a:endParaRPr lang="fr-FR" sz="2000" b="1">
            <a:solidFill>
              <a:srgbClr val="FF0000"/>
            </a:solidFill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6</xdr:col>
      <xdr:colOff>542926</xdr:colOff>
      <xdr:row>48</xdr:row>
      <xdr:rowOff>19050</xdr:rowOff>
    </xdr:from>
    <xdr:to>
      <xdr:col>14</xdr:col>
      <xdr:colOff>0</xdr:colOff>
      <xdr:row>53</xdr:row>
      <xdr:rowOff>266700</xdr:rowOff>
    </xdr:to>
    <xdr:sp macro="" textlink="">
      <xdr:nvSpPr>
        <xdr:cNvPr id="13" name="Rectangle 12"/>
        <xdr:cNvSpPr/>
      </xdr:nvSpPr>
      <xdr:spPr>
        <a:xfrm>
          <a:off x="6943726" y="12172950"/>
          <a:ext cx="5410199" cy="1600200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pPr algn="l"/>
          <a:r>
            <a:rPr lang="fr-FR" sz="11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ii) Comptabilisation de la variation des stocks de matières, fournitures et autres</a:t>
          </a:r>
        </a:p>
        <a:p>
          <a:pPr algn="l"/>
          <a:r>
            <a:rPr lang="fr-FR" sz="11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approvisionnements à la clôture de l’exercice.</a:t>
          </a:r>
        </a:p>
        <a:p>
          <a:r>
            <a:rPr lang="fr-FR" sz="1100" b="1" baseline="0" smtClean="0">
              <a:solidFill>
                <a:srgbClr val="FF0000"/>
              </a:solidFill>
              <a:latin typeface="+mn-lt"/>
              <a:ea typeface="+mn-ea"/>
              <a:cs typeface="+mn-cs"/>
            </a:rPr>
            <a:t>Les achats de l’exercice enregistrés au débit des comptes de charges – consommations-</a:t>
          </a:r>
        </a:p>
        <a:p>
          <a:r>
            <a:rPr lang="fr-FR" sz="1100" b="1" baseline="0" smtClean="0">
              <a:solidFill>
                <a:srgbClr val="FF0000"/>
              </a:solidFill>
              <a:latin typeface="+mn-lt"/>
              <a:ea typeface="+mn-ea"/>
              <a:cs typeface="+mn-cs"/>
            </a:rPr>
            <a:t>(601Xet 602X) seront réajustés de la variation des stocks les concernant, c'est-à-dire de la</a:t>
          </a:r>
        </a:p>
        <a:p>
          <a:r>
            <a:rPr lang="fr-FR" sz="1100" b="1" baseline="0" smtClean="0">
              <a:solidFill>
                <a:srgbClr val="FF0000"/>
              </a:solidFill>
              <a:latin typeface="+mn-lt"/>
              <a:ea typeface="+mn-ea"/>
              <a:cs typeface="+mn-cs"/>
            </a:rPr>
            <a:t>différence entre la valeur du stock à l’ouverture de l’exercice et sa valeur à la clôture de</a:t>
          </a:r>
        </a:p>
        <a:p>
          <a:r>
            <a:rPr lang="fr-FR" sz="1100" b="1" baseline="0" smtClean="0">
              <a:solidFill>
                <a:srgbClr val="FF0000"/>
              </a:solidFill>
              <a:latin typeface="+mn-lt"/>
              <a:ea typeface="+mn-ea"/>
              <a:cs typeface="+mn-cs"/>
            </a:rPr>
            <a:t>l’exercice, afin de déterminer les consommations de l’exercice d’où les écritures suivantes :</a:t>
          </a:r>
          <a:endParaRPr lang="fr-FR" sz="2000" b="1">
            <a:solidFill>
              <a:srgbClr val="FF0000"/>
            </a:solidFill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6</xdr:col>
      <xdr:colOff>314325</xdr:colOff>
      <xdr:row>71</xdr:row>
      <xdr:rowOff>161925</xdr:rowOff>
    </xdr:from>
    <xdr:to>
      <xdr:col>13</xdr:col>
      <xdr:colOff>323849</xdr:colOff>
      <xdr:row>75</xdr:row>
      <xdr:rowOff>95250</xdr:rowOff>
    </xdr:to>
    <xdr:sp macro="" textlink="">
      <xdr:nvSpPr>
        <xdr:cNvPr id="14" name="Rectangle 13"/>
        <xdr:cNvSpPr/>
      </xdr:nvSpPr>
      <xdr:spPr>
        <a:xfrm>
          <a:off x="6715125" y="18192750"/>
          <a:ext cx="5410199" cy="695325"/>
        </a:xfrm>
        <a:prstGeom prst="rect">
          <a:avLst/>
        </a:prstGeom>
        <a:solidFill>
          <a:schemeClr val="accent3">
            <a:lumMod val="40000"/>
            <a:lumOff val="6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r>
            <a:rPr lang="fr-FR" sz="1100" b="1" baseline="0" smtClean="0">
              <a:solidFill>
                <a:srgbClr val="FF0000"/>
              </a:solidFill>
              <a:latin typeface="Andalus" pitchFamily="18" charset="-78"/>
              <a:ea typeface="+mn-ea"/>
              <a:cs typeface="Andalus" pitchFamily="18" charset="-78"/>
            </a:rPr>
            <a:t>Remarque</a:t>
          </a:r>
          <a:r>
            <a:rPr lang="fr-FR" sz="11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 : le compte 603 peut être débiteur ou créditeur selon la position du solde de chacun </a:t>
          </a:r>
          <a:r>
            <a:rPr lang="fr-FR" sz="1100" b="1" baseline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de ses sous comptes</a:t>
          </a:r>
          <a:endParaRPr lang="fr-FR" sz="1100" b="1" baseline="0" smtClean="0">
            <a:solidFill>
              <a:schemeClr val="dk1"/>
            </a:solidFill>
            <a:latin typeface="Andalus" pitchFamily="18" charset="-78"/>
            <a:ea typeface="+mn-ea"/>
            <a:cs typeface="Andalus" pitchFamily="18" charset="-78"/>
          </a:endParaRPr>
        </a:p>
        <a:p>
          <a:r>
            <a:rPr lang="fr-FR" sz="1100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.</a:t>
          </a:r>
          <a:endParaRPr lang="fr-FR" sz="2000" b="1">
            <a:solidFill>
              <a:srgbClr val="FF0000"/>
            </a:solidFill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0</xdr:col>
      <xdr:colOff>0</xdr:colOff>
      <xdr:row>34</xdr:row>
      <xdr:rowOff>142875</xdr:rowOff>
    </xdr:from>
    <xdr:to>
      <xdr:col>6</xdr:col>
      <xdr:colOff>19050</xdr:colOff>
      <xdr:row>58</xdr:row>
      <xdr:rowOff>0</xdr:rowOff>
    </xdr:to>
    <xdr:sp macro="" textlink="">
      <xdr:nvSpPr>
        <xdr:cNvPr id="15" name="Rectangle à coins arrondis 14"/>
        <xdr:cNvSpPr/>
      </xdr:nvSpPr>
      <xdr:spPr>
        <a:xfrm>
          <a:off x="0" y="8972550"/>
          <a:ext cx="6419850" cy="5915025"/>
        </a:xfrm>
        <a:prstGeom prst="roundRect">
          <a:avLst>
            <a:gd name="adj" fmla="val 6856"/>
          </a:avLst>
        </a:prstGeom>
        <a:solidFill>
          <a:srgbClr val="00B05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6</xdr:col>
      <xdr:colOff>0</xdr:colOff>
      <xdr:row>39</xdr:row>
      <xdr:rowOff>95250</xdr:rowOff>
    </xdr:from>
    <xdr:to>
      <xdr:col>14</xdr:col>
      <xdr:colOff>114300</xdr:colOff>
      <xdr:row>75</xdr:row>
      <xdr:rowOff>123825</xdr:rowOff>
    </xdr:to>
    <xdr:sp macro="" textlink="">
      <xdr:nvSpPr>
        <xdr:cNvPr id="16" name="Rectangle à coins arrondis 15"/>
        <xdr:cNvSpPr/>
      </xdr:nvSpPr>
      <xdr:spPr>
        <a:xfrm>
          <a:off x="6400800" y="9963150"/>
          <a:ext cx="6067425" cy="8953500"/>
        </a:xfrm>
        <a:prstGeom prst="roundRect">
          <a:avLst>
            <a:gd name="adj" fmla="val 6856"/>
          </a:avLst>
        </a:prstGeom>
        <a:solidFill>
          <a:srgbClr val="00B05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6</xdr:col>
      <xdr:colOff>104775</xdr:colOff>
      <xdr:row>36</xdr:row>
      <xdr:rowOff>114300</xdr:rowOff>
    </xdr:from>
    <xdr:to>
      <xdr:col>7</xdr:col>
      <xdr:colOff>504825</xdr:colOff>
      <xdr:row>39</xdr:row>
      <xdr:rowOff>57150</xdr:rowOff>
    </xdr:to>
    <xdr:cxnSp macro="">
      <xdr:nvCxnSpPr>
        <xdr:cNvPr id="24" name="Connecteur droit avec flèche 23"/>
        <xdr:cNvCxnSpPr/>
      </xdr:nvCxnSpPr>
      <xdr:spPr>
        <a:xfrm>
          <a:off x="6505575" y="9410700"/>
          <a:ext cx="1009650" cy="51435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161925</xdr:rowOff>
    </xdr:from>
    <xdr:to>
      <xdr:col>8</xdr:col>
      <xdr:colOff>152400</xdr:colOff>
      <xdr:row>4</xdr:row>
      <xdr:rowOff>95250</xdr:rowOff>
    </xdr:to>
    <xdr:sp macro="" textlink="">
      <xdr:nvSpPr>
        <xdr:cNvPr id="2" name="Parchemin horizontal 1">
          <a:hlinkClick xmlns:r="http://schemas.openxmlformats.org/officeDocument/2006/relationships" r:id="rId1"/>
        </xdr:cNvPr>
        <xdr:cNvSpPr/>
      </xdr:nvSpPr>
      <xdr:spPr>
        <a:xfrm>
          <a:off x="57150" y="161925"/>
          <a:ext cx="5924550" cy="695325"/>
        </a:xfrm>
        <a:prstGeom prst="horizontalScroll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400" b="1" baseline="0" smtClean="0">
              <a:solidFill>
                <a:schemeClr val="dk1"/>
              </a:solidFill>
              <a:latin typeface="Andalus" pitchFamily="18" charset="-78"/>
              <a:ea typeface="+mn-ea"/>
              <a:cs typeface="Andalus" pitchFamily="18" charset="-78"/>
            </a:rPr>
            <a:t>Comptabilisation dans les états financiers du bailleur (loueur</a:t>
          </a:r>
          <a:endParaRPr lang="fr-FR" sz="1400" b="1" i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0</xdr:col>
      <xdr:colOff>438150</xdr:colOff>
      <xdr:row>44</xdr:row>
      <xdr:rowOff>171450</xdr:rowOff>
    </xdr:from>
    <xdr:to>
      <xdr:col>8</xdr:col>
      <xdr:colOff>38100</xdr:colOff>
      <xdr:row>49</xdr:row>
      <xdr:rowOff>133350</xdr:rowOff>
    </xdr:to>
    <xdr:sp macro="" textlink="">
      <xdr:nvSpPr>
        <xdr:cNvPr id="3" name="Rectangle 2"/>
        <xdr:cNvSpPr/>
      </xdr:nvSpPr>
      <xdr:spPr>
        <a:xfrm>
          <a:off x="438150" y="8782050"/>
          <a:ext cx="5429250" cy="9144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t"/>
        <a:lstStyle/>
        <a:p>
          <a:r>
            <a:rPr lang="fr-FR" sz="1100" b="1" baseline="0" smtClean="0">
              <a:solidFill>
                <a:srgbClr val="FF0000"/>
              </a:solidFill>
              <a:latin typeface="+mn-lt"/>
              <a:ea typeface="+mn-ea"/>
              <a:cs typeface="+mn-cs"/>
            </a:rPr>
            <a:t>Remarque :</a:t>
          </a:r>
        </a:p>
        <a:p>
          <a:r>
            <a:rPr lang="fr-FR" sz="1100" b="1" baseline="0" smtClean="0">
              <a:solidFill>
                <a:srgbClr val="FF0000"/>
              </a:solidFill>
              <a:latin typeface="+mn-lt"/>
              <a:ea typeface="+mn-ea"/>
              <a:cs typeface="+mn-cs"/>
            </a:rPr>
            <a:t>Les loyers versés d’avance à titre de garantie sont inscrits à l’actif du bilan au compte 275x</a:t>
          </a:r>
        </a:p>
        <a:p>
          <a:r>
            <a:rPr lang="fr-FR" sz="1100" b="1" baseline="0" smtClean="0">
              <a:solidFill>
                <a:srgbClr val="FF0000"/>
              </a:solidFill>
              <a:latin typeface="+mn-lt"/>
              <a:ea typeface="+mn-ea"/>
              <a:cs typeface="+mn-cs"/>
            </a:rPr>
            <a:t>« Dépôts et cautionnements versés » lorsqu’il s’agit d’une caution versée à plus d’un an. Si</a:t>
          </a:r>
        </a:p>
        <a:p>
          <a:r>
            <a:rPr lang="fr-FR" sz="1100" b="1" baseline="0" smtClean="0">
              <a:solidFill>
                <a:srgbClr val="FF0000"/>
              </a:solidFill>
              <a:latin typeface="+mn-lt"/>
              <a:ea typeface="+mn-ea"/>
              <a:cs typeface="+mn-cs"/>
            </a:rPr>
            <a:t>ladite caution est à moins d’un an à compter de la date de la clôture de l’exercice, elle est</a:t>
          </a:r>
        </a:p>
        <a:p>
          <a:r>
            <a:rPr lang="fr-FR" sz="1100" b="1" baseline="0" smtClean="0">
              <a:solidFill>
                <a:srgbClr val="FF0000"/>
              </a:solidFill>
              <a:latin typeface="+mn-lt"/>
              <a:ea typeface="+mn-ea"/>
              <a:cs typeface="+mn-cs"/>
            </a:rPr>
            <a:t>constatée dans une subdivision du compte 409x « Fournisseurs débiteurs ».</a:t>
          </a:r>
          <a:endParaRPr lang="fr-FR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0</xdr:colOff>
      <xdr:row>13</xdr:row>
      <xdr:rowOff>28575</xdr:rowOff>
    </xdr:from>
    <xdr:to>
      <xdr:col>8</xdr:col>
      <xdr:colOff>238125</xdr:colOff>
      <xdr:row>50</xdr:row>
      <xdr:rowOff>19050</xdr:rowOff>
    </xdr:to>
    <xdr:sp macro="" textlink="">
      <xdr:nvSpPr>
        <xdr:cNvPr id="4" name="Rectangle à coins arrondis 3"/>
        <xdr:cNvSpPr/>
      </xdr:nvSpPr>
      <xdr:spPr>
        <a:xfrm>
          <a:off x="0" y="2533650"/>
          <a:ext cx="6067425" cy="7239000"/>
        </a:xfrm>
        <a:prstGeom prst="roundRect">
          <a:avLst>
            <a:gd name="adj" fmla="val 6856"/>
          </a:avLst>
        </a:prstGeom>
        <a:solidFill>
          <a:srgbClr val="00B05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"/>
  <sheetViews>
    <sheetView showGridLines="0" tabSelected="1" topLeftCell="A19" workbookViewId="0">
      <selection activeCell="K51" sqref="K51"/>
    </sheetView>
  </sheetViews>
  <sheetFormatPr baseColWidth="10" defaultRowHeight="15"/>
  <cols>
    <col min="1" max="4" width="11.42578125" style="1"/>
    <col min="5" max="6" width="11.42578125" style="2"/>
    <col min="7" max="7" width="1.140625" style="4" customWidth="1"/>
    <col min="8" max="13" width="11.42578125" style="2"/>
    <col min="14" max="14" width="1.140625" style="3" customWidth="1"/>
    <col min="15" max="16384" width="11.42578125" style="2"/>
  </cols>
  <sheetData/>
  <sheetProtection password="C7AA" sheet="1" objects="1" scenarios="1"/>
  <pageMargins left="0.7" right="0.7" top="0.75" bottom="0.75" header="0.3" footer="0.3"/>
  <pageSetup paperSize="9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GridLines="0" workbookViewId="0"/>
  </sheetViews>
  <sheetFormatPr baseColWidth="10" defaultRowHeight="15"/>
  <sheetData/>
  <sheetProtection password="C7AA" sheet="1" objects="1" scenarios="1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GridLines="0" workbookViewId="0">
      <selection activeCell="J10" sqref="J10"/>
    </sheetView>
  </sheetViews>
  <sheetFormatPr baseColWidth="10" defaultRowHeight="15"/>
  <sheetData/>
  <sheetProtection password="C7AA" sheet="1" objects="1" scenarios="1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GridLines="0" workbookViewId="0">
      <selection activeCell="M7" sqref="M7"/>
    </sheetView>
  </sheetViews>
  <sheetFormatPr baseColWidth="10" defaultRowHeight="15"/>
  <sheetData/>
  <sheetProtection password="C7AA" sheet="1" objects="1" scenarios="1"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GridLines="0" workbookViewId="0">
      <selection activeCell="K13" sqref="K13"/>
    </sheetView>
  </sheetViews>
  <sheetFormatPr baseColWidth="10" defaultRowHeight="15"/>
  <sheetData/>
  <sheetProtection password="C7AA" sheet="1" objects="1" scenarios="1"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GridLines="0" workbookViewId="0">
      <selection activeCell="K8" sqref="K8"/>
    </sheetView>
  </sheetViews>
  <sheetFormatPr baseColWidth="10" defaultRowHeight="15"/>
  <sheetData/>
  <sheetProtection password="C7AA" sheet="1" objects="1" scenarios="1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GridLines="0" workbookViewId="0">
      <selection activeCell="L1" sqref="L1"/>
    </sheetView>
  </sheetViews>
  <sheetFormatPr baseColWidth="10" defaultRowHeight="15"/>
  <sheetData/>
  <sheetProtection password="C7AA" sheet="1" objects="1" scenarios="1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GridLines="0" workbookViewId="0"/>
  </sheetViews>
  <sheetFormatPr baseColWidth="10" defaultRowHeight="15"/>
  <sheetData/>
  <sheetProtection password="C7AA" sheet="1" objects="1" scenarios="1"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GridLines="0" workbookViewId="0">
      <selection activeCell="M9" sqref="M9"/>
    </sheetView>
  </sheetViews>
  <sheetFormatPr baseColWidth="10" defaultRowHeight="15"/>
  <sheetData/>
  <sheetProtection password="C7AA" sheet="1" objects="1" scenarios="1"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GridLines="0" workbookViewId="0">
      <selection activeCell="L11" sqref="L11"/>
    </sheetView>
  </sheetViews>
  <sheetFormatPr baseColWidth="10" defaultRowHeight="15"/>
  <sheetData/>
  <sheetProtection password="C7AA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4"/>
  <sheetViews>
    <sheetView showGridLines="0" workbookViewId="0"/>
  </sheetViews>
  <sheetFormatPr baseColWidth="10" defaultRowHeight="15"/>
  <cols>
    <col min="7" max="7" width="8.42578125" customWidth="1"/>
    <col min="8" max="8" width="17.42578125" customWidth="1"/>
  </cols>
  <sheetData>
    <row r="1" spans="1:8" ht="15" customHeight="1" thickBot="1"/>
    <row r="2" spans="1:8" ht="15" customHeight="1" thickTop="1" thickBot="1">
      <c r="A2" s="8"/>
      <c r="B2" s="9"/>
      <c r="C2" s="9"/>
      <c r="D2" s="9"/>
      <c r="E2" s="9"/>
      <c r="F2" s="9"/>
      <c r="G2" s="9"/>
      <c r="H2" s="10"/>
    </row>
    <row r="3" spans="1:8" s="5" customFormat="1" ht="15" customHeight="1" thickTop="1">
      <c r="A3" s="6"/>
      <c r="B3" s="6"/>
      <c r="C3" s="6"/>
      <c r="D3" s="6"/>
      <c r="E3" s="6"/>
      <c r="F3" s="6"/>
      <c r="G3" s="6"/>
      <c r="H3" s="6"/>
    </row>
    <row r="4" spans="1:8" s="5" customFormat="1" ht="15" customHeight="1">
      <c r="A4" s="6"/>
      <c r="B4" s="6"/>
      <c r="C4" s="6"/>
      <c r="D4" s="6"/>
      <c r="E4" s="6"/>
      <c r="F4" s="6"/>
      <c r="G4" s="6"/>
      <c r="H4" s="6"/>
    </row>
    <row r="5" spans="1:8" s="5" customFormat="1" ht="15" customHeight="1">
      <c r="A5" s="6"/>
      <c r="B5" s="6"/>
      <c r="C5" s="6"/>
      <c r="D5" s="6"/>
      <c r="E5" s="6"/>
      <c r="F5" s="6"/>
      <c r="G5" s="6"/>
      <c r="H5" s="6"/>
    </row>
    <row r="6" spans="1:8" s="5" customFormat="1" ht="15" customHeight="1" thickBot="1">
      <c r="A6" s="6"/>
      <c r="B6" s="6"/>
      <c r="C6" s="7"/>
      <c r="D6" s="6"/>
      <c r="E6" s="6"/>
      <c r="F6" s="6"/>
      <c r="G6" s="6"/>
      <c r="H6" s="6"/>
    </row>
    <row r="7" spans="1:8" s="5" customFormat="1" ht="15" customHeight="1" thickTop="1">
      <c r="A7" s="12" t="s">
        <v>0</v>
      </c>
      <c r="B7" s="13"/>
      <c r="C7" s="13"/>
      <c r="D7" s="13"/>
      <c r="E7" s="13"/>
      <c r="F7" s="302">
        <v>200000</v>
      </c>
      <c r="G7" s="303"/>
      <c r="H7" s="51"/>
    </row>
    <row r="8" spans="1:8" s="5" customFormat="1" ht="15" customHeight="1">
      <c r="A8" s="14"/>
      <c r="B8" s="6"/>
      <c r="C8" s="6"/>
      <c r="D8" s="6"/>
      <c r="E8" s="6"/>
      <c r="F8" s="6"/>
      <c r="G8" s="6"/>
      <c r="H8" s="15"/>
    </row>
    <row r="9" spans="1:8" s="5" customFormat="1" ht="15" customHeight="1">
      <c r="A9" s="14" t="s">
        <v>1</v>
      </c>
      <c r="B9" s="6"/>
      <c r="C9" s="6"/>
      <c r="D9" s="6"/>
      <c r="E9" s="6"/>
      <c r="F9" s="302">
        <v>12000</v>
      </c>
      <c r="G9" s="303"/>
      <c r="H9" s="52"/>
    </row>
    <row r="10" spans="1:8" ht="15" customHeight="1">
      <c r="A10" s="16" t="s">
        <v>2</v>
      </c>
      <c r="B10" s="11"/>
      <c r="C10" s="11"/>
      <c r="D10" s="11"/>
      <c r="E10" s="11"/>
      <c r="F10" s="11"/>
      <c r="G10" s="11"/>
      <c r="H10" s="17"/>
    </row>
    <row r="11" spans="1:8">
      <c r="A11" s="16" t="s">
        <v>3</v>
      </c>
      <c r="B11" s="11"/>
      <c r="C11" s="11"/>
      <c r="D11" s="11"/>
      <c r="E11" s="49">
        <v>5</v>
      </c>
      <c r="F11" s="53" t="s">
        <v>6</v>
      </c>
      <c r="G11" s="11"/>
      <c r="H11" s="17"/>
    </row>
    <row r="12" spans="1:8">
      <c r="A12" s="16" t="s">
        <v>4</v>
      </c>
      <c r="B12" s="11"/>
      <c r="C12" s="50">
        <v>20</v>
      </c>
      <c r="D12" s="53" t="s">
        <v>6</v>
      </c>
      <c r="E12" s="11"/>
      <c r="F12" s="11"/>
      <c r="G12" s="11"/>
      <c r="H12" s="17"/>
    </row>
    <row r="13" spans="1:8" ht="15" customHeight="1">
      <c r="A13" s="16" t="s">
        <v>5</v>
      </c>
      <c r="B13" s="11"/>
      <c r="C13" s="302">
        <v>1000</v>
      </c>
      <c r="D13" s="303"/>
      <c r="E13" s="11"/>
      <c r="F13" s="11"/>
      <c r="G13" s="11"/>
      <c r="H13" s="17"/>
    </row>
    <row r="14" spans="1:8" ht="15.75" thickBot="1">
      <c r="A14" s="18"/>
      <c r="B14" s="19"/>
      <c r="C14" s="19"/>
      <c r="D14" s="19"/>
      <c r="E14" s="19"/>
      <c r="F14" s="19"/>
      <c r="G14" s="19"/>
      <c r="H14" s="20"/>
    </row>
    <row r="15" spans="1:8" ht="15.75" thickTop="1">
      <c r="A15" s="21" t="s">
        <v>7</v>
      </c>
    </row>
    <row r="16" spans="1:8" ht="20.25">
      <c r="A16" s="48" t="s">
        <v>8</v>
      </c>
      <c r="B16" s="46"/>
      <c r="C16" s="46"/>
      <c r="D16" s="46"/>
      <c r="E16" s="46"/>
      <c r="F16" s="46"/>
      <c r="G16" s="46"/>
      <c r="H16" s="46"/>
    </row>
    <row r="17" spans="1:10" ht="15.75" thickBot="1">
      <c r="H17" s="11"/>
      <c r="I17" s="11"/>
    </row>
    <row r="18" spans="1:10" ht="16.5" thickTop="1" thickBot="1">
      <c r="A18" s="29" t="s">
        <v>10</v>
      </c>
      <c r="B18" s="299" t="s">
        <v>9</v>
      </c>
      <c r="C18" s="300"/>
      <c r="D18" s="300"/>
      <c r="E18" s="301"/>
      <c r="F18" s="299" t="s">
        <v>11</v>
      </c>
      <c r="G18" s="301"/>
      <c r="H18" s="31" t="s">
        <v>12</v>
      </c>
      <c r="I18" s="22"/>
      <c r="J18" s="11"/>
    </row>
    <row r="19" spans="1:10" ht="15" customHeight="1">
      <c r="A19" s="30" t="s">
        <v>13</v>
      </c>
      <c r="B19" s="304" t="s">
        <v>17</v>
      </c>
      <c r="C19" s="305"/>
      <c r="D19" s="305"/>
      <c r="E19" s="306"/>
      <c r="F19" s="313">
        <f>F7</f>
        <v>200000</v>
      </c>
      <c r="G19" s="314"/>
      <c r="H19" s="32"/>
      <c r="I19" s="11"/>
    </row>
    <row r="20" spans="1:10" ht="15" customHeight="1">
      <c r="A20" s="23" t="s">
        <v>14</v>
      </c>
      <c r="B20" s="307" t="s">
        <v>18</v>
      </c>
      <c r="C20" s="308"/>
      <c r="D20" s="308"/>
      <c r="E20" s="309"/>
      <c r="F20" s="315">
        <f>F9</f>
        <v>12000</v>
      </c>
      <c r="G20" s="316"/>
      <c r="H20" s="24"/>
    </row>
    <row r="21" spans="1:10" ht="15.75" thickBot="1">
      <c r="A21" s="25" t="s">
        <v>15</v>
      </c>
      <c r="B21" s="310" t="s">
        <v>16</v>
      </c>
      <c r="C21" s="311"/>
      <c r="D21" s="311"/>
      <c r="E21" s="312"/>
      <c r="F21" s="26"/>
      <c r="G21" s="27"/>
      <c r="H21" s="28">
        <f>SUM(F19,F20)</f>
        <v>212000</v>
      </c>
    </row>
    <row r="22" spans="1:10" ht="15.75" thickTop="1">
      <c r="A22" s="5" t="s">
        <v>19</v>
      </c>
      <c r="F22" s="11"/>
    </row>
    <row r="23" spans="1:10">
      <c r="F23" s="11"/>
    </row>
    <row r="24" spans="1:10" ht="15.75" thickBot="1">
      <c r="A24" s="45" t="s">
        <v>20</v>
      </c>
      <c r="B24" s="46"/>
      <c r="C24" s="46"/>
      <c r="D24" s="46"/>
      <c r="E24" s="46"/>
    </row>
    <row r="25" spans="1:10" ht="16.5" thickTop="1" thickBot="1">
      <c r="A25" s="29" t="s">
        <v>10</v>
      </c>
      <c r="B25" s="299" t="s">
        <v>9</v>
      </c>
      <c r="C25" s="300"/>
      <c r="D25" s="300"/>
      <c r="E25" s="301"/>
      <c r="F25" s="299" t="s">
        <v>11</v>
      </c>
      <c r="G25" s="301"/>
      <c r="H25" s="31" t="s">
        <v>12</v>
      </c>
    </row>
    <row r="26" spans="1:10" ht="15" customHeight="1">
      <c r="A26" s="30">
        <v>681</v>
      </c>
      <c r="B26" s="323" t="s">
        <v>20</v>
      </c>
      <c r="C26" s="324"/>
      <c r="D26" s="324"/>
      <c r="E26" s="325"/>
      <c r="F26" s="313">
        <f>H27+H28</f>
        <v>12400</v>
      </c>
      <c r="G26" s="314"/>
      <c r="H26" s="32"/>
    </row>
    <row r="27" spans="1:10" ht="15" customHeight="1">
      <c r="A27" s="23" t="s">
        <v>21</v>
      </c>
      <c r="B27" s="307" t="s">
        <v>22</v>
      </c>
      <c r="C27" s="308"/>
      <c r="D27" s="308"/>
      <c r="E27" s="309"/>
      <c r="F27" s="315"/>
      <c r="G27" s="316"/>
      <c r="H27" s="33">
        <f>F7/C12</f>
        <v>10000</v>
      </c>
    </row>
    <row r="28" spans="1:10" ht="15.75" thickBot="1">
      <c r="A28" s="25" t="s">
        <v>23</v>
      </c>
      <c r="B28" s="310" t="s">
        <v>24</v>
      </c>
      <c r="C28" s="311"/>
      <c r="D28" s="311"/>
      <c r="E28" s="312"/>
      <c r="F28" s="26"/>
      <c r="G28" s="27"/>
      <c r="H28" s="28">
        <f>F9/E11</f>
        <v>2400</v>
      </c>
    </row>
    <row r="29" spans="1:10" ht="15.75" thickTop="1"/>
    <row r="30" spans="1:10">
      <c r="A30" s="36" t="s">
        <v>25</v>
      </c>
      <c r="B30" s="37"/>
      <c r="C30" s="37"/>
      <c r="D30" s="37"/>
      <c r="E30" s="37"/>
      <c r="F30" s="37"/>
      <c r="G30" s="37"/>
      <c r="H30" s="38"/>
    </row>
    <row r="31" spans="1:10">
      <c r="A31" s="39" t="s">
        <v>26</v>
      </c>
      <c r="B31" s="40"/>
      <c r="C31" s="40"/>
      <c r="D31" s="40"/>
      <c r="E31" s="40"/>
      <c r="F31" s="40"/>
      <c r="G31" s="40"/>
      <c r="H31" s="41"/>
    </row>
    <row r="32" spans="1:10">
      <c r="A32" s="39" t="s">
        <v>27</v>
      </c>
      <c r="B32" s="40"/>
      <c r="C32" s="40"/>
      <c r="D32" s="40"/>
      <c r="E32" s="40"/>
      <c r="F32" s="40"/>
      <c r="G32" s="40"/>
      <c r="H32" s="41"/>
    </row>
    <row r="33" spans="1:8">
      <c r="A33" s="42" t="s">
        <v>28</v>
      </c>
      <c r="B33" s="43"/>
      <c r="C33" s="43"/>
      <c r="D33" s="43"/>
      <c r="E33" s="43"/>
      <c r="F33" s="43"/>
      <c r="G33" s="43"/>
      <c r="H33" s="44"/>
    </row>
    <row r="34" spans="1:8" ht="15.75" thickBot="1">
      <c r="A34" s="34" t="s">
        <v>10</v>
      </c>
      <c r="B34" s="317" t="s">
        <v>29</v>
      </c>
      <c r="C34" s="318"/>
      <c r="D34" s="318"/>
      <c r="E34" s="319"/>
      <c r="F34" s="317" t="s">
        <v>11</v>
      </c>
      <c r="G34" s="319"/>
      <c r="H34" s="35" t="s">
        <v>12</v>
      </c>
    </row>
    <row r="35" spans="1:8" ht="15" customHeight="1">
      <c r="A35" s="30" t="s">
        <v>23</v>
      </c>
      <c r="B35" s="323" t="s">
        <v>32</v>
      </c>
      <c r="C35" s="324"/>
      <c r="D35" s="324"/>
      <c r="E35" s="325"/>
      <c r="F35" s="313">
        <f>F9</f>
        <v>12000</v>
      </c>
      <c r="G35" s="314"/>
      <c r="H35" s="32"/>
    </row>
    <row r="36" spans="1:8" ht="15" customHeight="1">
      <c r="A36" s="23" t="s">
        <v>31</v>
      </c>
      <c r="B36" s="307" t="s">
        <v>18</v>
      </c>
      <c r="C36" s="308"/>
      <c r="D36" s="308"/>
      <c r="E36" s="309"/>
      <c r="F36" s="315"/>
      <c r="G36" s="316"/>
      <c r="H36" s="33">
        <f>F35</f>
        <v>12000</v>
      </c>
    </row>
    <row r="37" spans="1:8" ht="15.75" thickBot="1">
      <c r="A37" s="320" t="s">
        <v>30</v>
      </c>
      <c r="B37" s="321"/>
      <c r="C37" s="321"/>
      <c r="D37" s="321"/>
      <c r="E37" s="321"/>
      <c r="F37" s="321"/>
      <c r="G37" s="321"/>
      <c r="H37" s="322"/>
    </row>
    <row r="38" spans="1:8" ht="15.75" thickTop="1"/>
    <row r="39" spans="1:8" ht="15.75" thickBot="1">
      <c r="A39" s="47" t="s">
        <v>33</v>
      </c>
      <c r="B39" s="46"/>
      <c r="C39" s="46"/>
      <c r="D39" s="46"/>
      <c r="E39" s="46"/>
      <c r="F39" s="46"/>
      <c r="G39" s="46"/>
      <c r="H39" s="46"/>
    </row>
    <row r="40" spans="1:8" ht="16.5" thickTop="1" thickBot="1">
      <c r="A40" s="29" t="s">
        <v>10</v>
      </c>
      <c r="B40" s="299" t="s">
        <v>29</v>
      </c>
      <c r="C40" s="300"/>
      <c r="D40" s="300"/>
      <c r="E40" s="301"/>
      <c r="F40" s="299" t="s">
        <v>11</v>
      </c>
      <c r="G40" s="301"/>
      <c r="H40" s="31" t="s">
        <v>12</v>
      </c>
    </row>
    <row r="41" spans="1:8" ht="15" customHeight="1">
      <c r="A41" s="30" t="s">
        <v>14</v>
      </c>
      <c r="B41" s="323" t="s">
        <v>18</v>
      </c>
      <c r="C41" s="324"/>
      <c r="D41" s="324"/>
      <c r="E41" s="325"/>
      <c r="F41" s="313">
        <f>C13</f>
        <v>1000</v>
      </c>
      <c r="G41" s="314"/>
      <c r="H41" s="32"/>
    </row>
    <row r="42" spans="1:8" ht="15" customHeight="1">
      <c r="A42" s="23" t="s">
        <v>34</v>
      </c>
      <c r="B42" s="307" t="s">
        <v>35</v>
      </c>
      <c r="C42" s="308"/>
      <c r="D42" s="308"/>
      <c r="E42" s="309"/>
      <c r="F42" s="315"/>
      <c r="G42" s="316"/>
      <c r="H42" s="33">
        <f>F41</f>
        <v>1000</v>
      </c>
    </row>
    <row r="43" spans="1:8" ht="15.75" thickBot="1">
      <c r="A43" s="320" t="s">
        <v>36</v>
      </c>
      <c r="B43" s="321"/>
      <c r="C43" s="321"/>
      <c r="D43" s="321"/>
      <c r="E43" s="321"/>
      <c r="F43" s="321"/>
      <c r="G43" s="321"/>
      <c r="H43" s="322"/>
    </row>
    <row r="44" spans="1:8" ht="15.75" thickTop="1"/>
  </sheetData>
  <sheetProtection password="C7AA" sheet="1" objects="1" scenarios="1"/>
  <mergeCells count="31">
    <mergeCell ref="A43:H43"/>
    <mergeCell ref="F7:G7"/>
    <mergeCell ref="F9:G9"/>
    <mergeCell ref="B40:E40"/>
    <mergeCell ref="F40:G40"/>
    <mergeCell ref="B41:E41"/>
    <mergeCell ref="F41:G41"/>
    <mergeCell ref="B42:E42"/>
    <mergeCell ref="F42:G42"/>
    <mergeCell ref="B35:E35"/>
    <mergeCell ref="F35:G35"/>
    <mergeCell ref="B36:E36"/>
    <mergeCell ref="F36:G36"/>
    <mergeCell ref="A37:H37"/>
    <mergeCell ref="B26:E26"/>
    <mergeCell ref="F26:G26"/>
    <mergeCell ref="B27:E27"/>
    <mergeCell ref="F27:G27"/>
    <mergeCell ref="B28:E28"/>
    <mergeCell ref="B34:E34"/>
    <mergeCell ref="F34:G34"/>
    <mergeCell ref="B25:E25"/>
    <mergeCell ref="F25:G25"/>
    <mergeCell ref="C13:D13"/>
    <mergeCell ref="B18:E18"/>
    <mergeCell ref="F18:G18"/>
    <mergeCell ref="B19:E19"/>
    <mergeCell ref="B20:E20"/>
    <mergeCell ref="B21:E21"/>
    <mergeCell ref="F19:G19"/>
    <mergeCell ref="F20:G20"/>
  </mergeCells>
  <pageMargins left="0.12" right="0.2" top="0.37" bottom="0.75" header="0.3" footer="0.3"/>
  <pageSetup paperSize="9" orientation="portrait" horizontalDpi="0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GridLines="0" workbookViewId="0">
      <selection activeCell="A7" sqref="A7"/>
    </sheetView>
  </sheetViews>
  <sheetFormatPr baseColWidth="10" defaultRowHeight="15"/>
  <sheetData/>
  <sheetProtection password="C7AA"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5:I21"/>
  <sheetViews>
    <sheetView showGridLines="0" workbookViewId="0"/>
  </sheetViews>
  <sheetFormatPr baseColWidth="10" defaultRowHeight="15"/>
  <cols>
    <col min="7" max="7" width="5.140625" customWidth="1"/>
    <col min="8" max="8" width="15.28515625" customWidth="1"/>
  </cols>
  <sheetData>
    <row r="5" spans="1:9" ht="15.75" thickBot="1"/>
    <row r="6" spans="1:9" ht="22.5" thickTop="1" thickBot="1">
      <c r="A6" s="54" t="s">
        <v>37</v>
      </c>
      <c r="F6" s="337">
        <v>52000</v>
      </c>
      <c r="G6" s="338"/>
    </row>
    <row r="7" spans="1:9" ht="21.75" thickTop="1">
      <c r="A7" s="54" t="s">
        <v>38</v>
      </c>
    </row>
    <row r="8" spans="1:9" ht="15" customHeight="1">
      <c r="A8" s="54"/>
    </row>
    <row r="9" spans="1:9" ht="15" customHeight="1">
      <c r="A9" s="55" t="s">
        <v>39</v>
      </c>
    </row>
    <row r="10" spans="1:9" ht="15.75" thickBot="1"/>
    <row r="11" spans="1:9" ht="16.5" thickTop="1" thickBot="1">
      <c r="A11" s="29" t="s">
        <v>10</v>
      </c>
      <c r="B11" s="299" t="s">
        <v>9</v>
      </c>
      <c r="C11" s="300"/>
      <c r="D11" s="300"/>
      <c r="E11" s="301"/>
      <c r="F11" s="299" t="s">
        <v>11</v>
      </c>
      <c r="G11" s="301"/>
      <c r="H11" s="31" t="s">
        <v>12</v>
      </c>
    </row>
    <row r="12" spans="1:9" ht="15" customHeight="1">
      <c r="A12" s="30" t="s">
        <v>41</v>
      </c>
      <c r="B12" s="323" t="s">
        <v>43</v>
      </c>
      <c r="C12" s="324"/>
      <c r="D12" s="324"/>
      <c r="E12" s="325"/>
      <c r="F12" s="313">
        <f>F6</f>
        <v>52000</v>
      </c>
      <c r="G12" s="314"/>
      <c r="H12" s="56"/>
    </row>
    <row r="13" spans="1:9" ht="15" customHeight="1" thickBot="1">
      <c r="A13" s="25" t="s">
        <v>42</v>
      </c>
      <c r="B13" s="332" t="s">
        <v>44</v>
      </c>
      <c r="C13" s="333"/>
      <c r="D13" s="333"/>
      <c r="E13" s="334"/>
      <c r="F13" s="335"/>
      <c r="G13" s="336"/>
      <c r="H13" s="94">
        <f>F12</f>
        <v>52000</v>
      </c>
      <c r="I13" s="11"/>
    </row>
    <row r="14" spans="1:9" ht="15" customHeight="1" thickTop="1" thickBot="1">
      <c r="A14" s="58"/>
      <c r="B14" s="326" t="s">
        <v>45</v>
      </c>
      <c r="C14" s="327"/>
      <c r="D14" s="327"/>
      <c r="E14" s="328"/>
      <c r="F14" s="59"/>
      <c r="G14" s="60"/>
      <c r="H14" s="57"/>
      <c r="I14" s="11"/>
    </row>
    <row r="15" spans="1:9" ht="15.75" thickTop="1">
      <c r="H15" s="11"/>
    </row>
    <row r="16" spans="1:9" ht="21.75" thickBot="1">
      <c r="A16" s="55" t="s">
        <v>40</v>
      </c>
    </row>
    <row r="17" spans="1:8" ht="16.5" thickTop="1" thickBot="1">
      <c r="A17" s="29" t="s">
        <v>10</v>
      </c>
      <c r="B17" s="299" t="s">
        <v>9</v>
      </c>
      <c r="C17" s="300"/>
      <c r="D17" s="300"/>
      <c r="E17" s="301"/>
      <c r="F17" s="299" t="s">
        <v>11</v>
      </c>
      <c r="G17" s="301"/>
      <c r="H17" s="31" t="s">
        <v>12</v>
      </c>
    </row>
    <row r="18" spans="1:8" ht="15" customHeight="1">
      <c r="A18" s="30" t="s">
        <v>46</v>
      </c>
      <c r="B18" s="329" t="s">
        <v>47</v>
      </c>
      <c r="C18" s="330"/>
      <c r="D18" s="330"/>
      <c r="E18" s="331"/>
      <c r="F18" s="313">
        <f>H13</f>
        <v>52000</v>
      </c>
      <c r="G18" s="314"/>
      <c r="H18" s="56"/>
    </row>
    <row r="19" spans="1:8" ht="15" customHeight="1" thickBot="1">
      <c r="A19" s="25" t="s">
        <v>41</v>
      </c>
      <c r="B19" s="332" t="s">
        <v>43</v>
      </c>
      <c r="C19" s="333"/>
      <c r="D19" s="333"/>
      <c r="E19" s="334"/>
      <c r="F19" s="335"/>
      <c r="G19" s="336"/>
      <c r="H19" s="94">
        <f>F18</f>
        <v>52000</v>
      </c>
    </row>
    <row r="20" spans="1:8" ht="16.5" thickTop="1" thickBot="1">
      <c r="B20" s="326" t="s">
        <v>48</v>
      </c>
      <c r="C20" s="327"/>
      <c r="D20" s="327"/>
      <c r="E20" s="328"/>
    </row>
    <row r="21" spans="1:8" ht="15.75" thickTop="1"/>
  </sheetData>
  <sheetProtection password="C7AA" sheet="1" objects="1" scenarios="1"/>
  <mergeCells count="15">
    <mergeCell ref="B13:E13"/>
    <mergeCell ref="F13:G13"/>
    <mergeCell ref="F6:G6"/>
    <mergeCell ref="B11:E11"/>
    <mergeCell ref="F11:G11"/>
    <mergeCell ref="B12:E12"/>
    <mergeCell ref="F12:G12"/>
    <mergeCell ref="B20:E20"/>
    <mergeCell ref="B14:E14"/>
    <mergeCell ref="B17:E17"/>
    <mergeCell ref="F17:G17"/>
    <mergeCell ref="B18:E18"/>
    <mergeCell ref="F18:G18"/>
    <mergeCell ref="B19:E19"/>
    <mergeCell ref="F19:G19"/>
  </mergeCells>
  <pageMargins left="0.12" right="0.14000000000000001" top="0.33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7:G61"/>
  <sheetViews>
    <sheetView showGridLines="0" workbookViewId="0">
      <selection activeCell="I7" sqref="I7"/>
    </sheetView>
  </sheetViews>
  <sheetFormatPr baseColWidth="10" defaultRowHeight="15"/>
  <cols>
    <col min="1" max="1" width="14.42578125" customWidth="1"/>
    <col min="2" max="2" width="12.140625" bestFit="1" customWidth="1"/>
    <col min="3" max="3" width="20.28515625" customWidth="1"/>
    <col min="4" max="4" width="16" customWidth="1"/>
    <col min="5" max="5" width="14.7109375" customWidth="1"/>
    <col min="6" max="6" width="17.28515625" customWidth="1"/>
    <col min="7" max="7" width="0" hidden="1" customWidth="1"/>
  </cols>
  <sheetData>
    <row r="7" spans="1:6" ht="21">
      <c r="A7" s="61" t="s">
        <v>49</v>
      </c>
    </row>
    <row r="8" spans="1:6">
      <c r="A8" s="5" t="s">
        <v>50</v>
      </c>
    </row>
    <row r="9" spans="1:6">
      <c r="A9" s="5" t="s">
        <v>51</v>
      </c>
    </row>
    <row r="10" spans="1:6" ht="21">
      <c r="A10" t="s">
        <v>52</v>
      </c>
      <c r="B10" s="65"/>
      <c r="C10" s="67">
        <v>800000</v>
      </c>
      <c r="D10" t="s">
        <v>53</v>
      </c>
    </row>
    <row r="11" spans="1:6">
      <c r="A11" t="s">
        <v>54</v>
      </c>
    </row>
    <row r="12" spans="1:6" ht="15" customHeight="1">
      <c r="A12" s="339" t="s">
        <v>55</v>
      </c>
      <c r="B12" s="340"/>
      <c r="C12" s="341"/>
      <c r="D12" s="63" t="s">
        <v>56</v>
      </c>
      <c r="E12" s="102" t="s">
        <v>57</v>
      </c>
      <c r="F12" s="101" t="s">
        <v>58</v>
      </c>
    </row>
    <row r="13" spans="1:6" s="64" customFormat="1" ht="15" customHeight="1">
      <c r="A13" s="342" t="s">
        <v>59</v>
      </c>
      <c r="B13" s="342"/>
      <c r="C13" s="343"/>
      <c r="D13" s="68">
        <v>350000</v>
      </c>
      <c r="E13" s="68">
        <v>250000</v>
      </c>
      <c r="F13" s="69">
        <f>D13+E13</f>
        <v>600000</v>
      </c>
    </row>
    <row r="14" spans="1:6" s="64" customFormat="1" ht="15" customHeight="1">
      <c r="A14" s="342" t="s">
        <v>60</v>
      </c>
      <c r="B14" s="342"/>
      <c r="C14" s="343"/>
      <c r="D14" s="68">
        <v>160000</v>
      </c>
      <c r="E14" s="68">
        <v>100000</v>
      </c>
      <c r="F14" s="69">
        <f t="shared" ref="F14:F20" si="0">D14+E14</f>
        <v>260000</v>
      </c>
    </row>
    <row r="15" spans="1:6" s="64" customFormat="1" ht="15" customHeight="1">
      <c r="A15" s="342" t="s">
        <v>61</v>
      </c>
      <c r="B15" s="342"/>
      <c r="C15" s="343"/>
      <c r="D15" s="68">
        <v>110000</v>
      </c>
      <c r="E15" s="68">
        <v>90000</v>
      </c>
      <c r="F15" s="69">
        <f t="shared" si="0"/>
        <v>200000</v>
      </c>
    </row>
    <row r="16" spans="1:6" s="64" customFormat="1" ht="15" customHeight="1" thickBot="1">
      <c r="A16" s="344" t="s">
        <v>62</v>
      </c>
      <c r="B16" s="344"/>
      <c r="C16" s="345"/>
      <c r="D16" s="70">
        <v>80000</v>
      </c>
      <c r="E16" s="71">
        <v>60000</v>
      </c>
      <c r="F16" s="72">
        <f t="shared" si="0"/>
        <v>140000</v>
      </c>
    </row>
    <row r="17" spans="1:6" ht="15" customHeight="1">
      <c r="A17" s="305" t="s">
        <v>63</v>
      </c>
      <c r="B17" s="305"/>
      <c r="C17" s="306"/>
      <c r="D17" s="73">
        <v>70000</v>
      </c>
      <c r="E17" s="74">
        <v>30000</v>
      </c>
      <c r="F17" s="75">
        <f t="shared" si="0"/>
        <v>100000</v>
      </c>
    </row>
    <row r="18" spans="1:6" ht="15" customHeight="1">
      <c r="A18" s="353" t="s">
        <v>64</v>
      </c>
      <c r="B18" s="353"/>
      <c r="C18" s="353"/>
      <c r="D18" s="70">
        <v>1000</v>
      </c>
      <c r="E18" s="68">
        <v>1000</v>
      </c>
      <c r="F18" s="76">
        <f t="shared" si="0"/>
        <v>2000</v>
      </c>
    </row>
    <row r="19" spans="1:6" ht="15" customHeight="1" thickBot="1">
      <c r="A19" s="354" t="s">
        <v>65</v>
      </c>
      <c r="B19" s="354"/>
      <c r="C19" s="354"/>
      <c r="D19" s="70">
        <v>2000</v>
      </c>
      <c r="E19" s="68">
        <v>1000</v>
      </c>
      <c r="F19" s="77">
        <f t="shared" si="0"/>
        <v>3000</v>
      </c>
    </row>
    <row r="20" spans="1:6" ht="15.75" thickBot="1">
      <c r="A20" s="355" t="s">
        <v>66</v>
      </c>
      <c r="B20" s="355"/>
      <c r="C20" s="356"/>
      <c r="D20" s="78">
        <v>420000</v>
      </c>
      <c r="E20" s="79">
        <v>280000</v>
      </c>
      <c r="F20" s="80">
        <f t="shared" si="0"/>
        <v>700000</v>
      </c>
    </row>
    <row r="21" spans="1:6" ht="20.25">
      <c r="A21" s="97" t="s">
        <v>67</v>
      </c>
      <c r="B21" s="97"/>
      <c r="C21" s="97"/>
      <c r="D21" s="98">
        <f>C10-F20</f>
        <v>100000</v>
      </c>
      <c r="E21" s="87" t="s">
        <v>68</v>
      </c>
      <c r="F21" s="62"/>
    </row>
    <row r="22" spans="1:6">
      <c r="A22" s="87" t="s">
        <v>69</v>
      </c>
      <c r="B22" s="87"/>
      <c r="C22" s="87"/>
      <c r="D22" s="87"/>
      <c r="E22" s="87"/>
    </row>
    <row r="23" spans="1:6">
      <c r="A23" s="87" t="s">
        <v>70</v>
      </c>
      <c r="B23" s="87"/>
      <c r="C23" s="87"/>
      <c r="D23" s="87"/>
      <c r="E23" s="87"/>
    </row>
    <row r="24" spans="1:6">
      <c r="A24" s="87" t="s">
        <v>71</v>
      </c>
    </row>
    <row r="25" spans="1:6">
      <c r="A25" s="87" t="s">
        <v>72</v>
      </c>
      <c r="B25" s="66">
        <f>D20/F20</f>
        <v>0.6</v>
      </c>
      <c r="C25" s="87" t="s">
        <v>73</v>
      </c>
    </row>
    <row r="26" spans="1:6" s="87" customFormat="1">
      <c r="A26" s="87" t="s">
        <v>74</v>
      </c>
      <c r="F26" s="88">
        <f>C10*B25</f>
        <v>480000</v>
      </c>
    </row>
    <row r="27" spans="1:6" s="87" customFormat="1">
      <c r="A27" s="87" t="s">
        <v>75</v>
      </c>
      <c r="D27" s="88">
        <f>F26-D20</f>
        <v>60000</v>
      </c>
      <c r="E27" s="87" t="s">
        <v>76</v>
      </c>
    </row>
    <row r="28" spans="1:6" s="87" customFormat="1">
      <c r="A28" s="87" t="s">
        <v>77</v>
      </c>
    </row>
    <row r="29" spans="1:6" s="87" customFormat="1">
      <c r="A29" s="95">
        <v>420000</v>
      </c>
      <c r="B29" s="87" t="s">
        <v>78</v>
      </c>
    </row>
    <row r="31" spans="1:6">
      <c r="A31" s="83" t="s">
        <v>10</v>
      </c>
      <c r="B31" s="348" t="s">
        <v>9</v>
      </c>
      <c r="C31" s="349"/>
      <c r="D31" s="349"/>
      <c r="E31" s="84" t="s">
        <v>11</v>
      </c>
      <c r="F31" s="82" t="s">
        <v>12</v>
      </c>
    </row>
    <row r="32" spans="1:6" ht="15" customHeight="1">
      <c r="A32" s="103" t="s">
        <v>79</v>
      </c>
      <c r="B32" s="350" t="s">
        <v>83</v>
      </c>
      <c r="C32" s="351"/>
      <c r="D32" s="352"/>
      <c r="E32" s="104">
        <f>F26</f>
        <v>480000</v>
      </c>
      <c r="F32" s="105"/>
    </row>
    <row r="33" spans="1:7" ht="15" customHeight="1">
      <c r="A33" s="103" t="s">
        <v>80</v>
      </c>
      <c r="B33" s="350" t="s">
        <v>84</v>
      </c>
      <c r="C33" s="351"/>
      <c r="D33" s="352"/>
      <c r="E33" s="106"/>
      <c r="F33" s="107">
        <f>E32</f>
        <v>480000</v>
      </c>
    </row>
    <row r="34" spans="1:7" ht="15" customHeight="1">
      <c r="A34" s="357" t="s">
        <v>85</v>
      </c>
      <c r="B34" s="358"/>
      <c r="C34" s="358"/>
      <c r="D34" s="358"/>
      <c r="E34" s="358"/>
      <c r="F34" s="359"/>
    </row>
    <row r="35" spans="1:7" ht="15" customHeight="1">
      <c r="A35" s="103" t="s">
        <v>81</v>
      </c>
      <c r="B35" s="350" t="s">
        <v>86</v>
      </c>
      <c r="C35" s="351"/>
      <c r="D35" s="352"/>
      <c r="E35" s="104">
        <f>C10*G35</f>
        <v>936000</v>
      </c>
      <c r="F35" s="105"/>
      <c r="G35" s="85">
        <v>1.17</v>
      </c>
    </row>
    <row r="36" spans="1:7" ht="15" customHeight="1">
      <c r="A36" s="103" t="s">
        <v>80</v>
      </c>
      <c r="B36" s="350" t="s">
        <v>84</v>
      </c>
      <c r="C36" s="351"/>
      <c r="D36" s="352"/>
      <c r="E36" s="106"/>
      <c r="F36" s="108">
        <f>E35-F37-F38</f>
        <v>320000</v>
      </c>
      <c r="G36" s="86">
        <v>0.17</v>
      </c>
    </row>
    <row r="37" spans="1:7" ht="15" customHeight="1">
      <c r="A37" s="103" t="s">
        <v>82</v>
      </c>
      <c r="B37" s="350" t="s">
        <v>87</v>
      </c>
      <c r="C37" s="351"/>
      <c r="D37" s="352"/>
      <c r="E37" s="81"/>
      <c r="F37" s="109">
        <f>C10*G36</f>
        <v>136000</v>
      </c>
    </row>
    <row r="38" spans="1:7" ht="15" customHeight="1">
      <c r="A38" s="103" t="s">
        <v>79</v>
      </c>
      <c r="B38" s="307" t="s">
        <v>83</v>
      </c>
      <c r="C38" s="308"/>
      <c r="D38" s="309"/>
      <c r="E38" s="81"/>
      <c r="F38" s="109">
        <f>F33</f>
        <v>480000</v>
      </c>
    </row>
    <row r="39" spans="1:7" s="87" customFormat="1">
      <c r="A39" s="89" t="s">
        <v>88</v>
      </c>
    </row>
    <row r="40" spans="1:7" s="87" customFormat="1">
      <c r="A40" s="89" t="s">
        <v>89</v>
      </c>
      <c r="C40" s="99">
        <v>0.55000000000000004</v>
      </c>
      <c r="D40" s="89" t="s">
        <v>90</v>
      </c>
    </row>
    <row r="41" spans="1:7" s="87" customFormat="1">
      <c r="A41" s="100">
        <f>C10*C40</f>
        <v>440000.00000000006</v>
      </c>
      <c r="B41" s="89" t="s">
        <v>91</v>
      </c>
    </row>
    <row r="42" spans="1:7" s="87" customFormat="1">
      <c r="A42" s="96">
        <v>100000</v>
      </c>
      <c r="B42" s="93">
        <f>A42*C40</f>
        <v>55000.000000000007</v>
      </c>
      <c r="C42" s="89" t="s">
        <v>92</v>
      </c>
    </row>
    <row r="43" spans="1:7" s="87" customFormat="1">
      <c r="A43" s="87" t="s">
        <v>93</v>
      </c>
    </row>
    <row r="44" spans="1:7" ht="15.75" thickBot="1"/>
    <row r="45" spans="1:7" ht="15.75" thickBot="1">
      <c r="A45" s="92" t="s">
        <v>10</v>
      </c>
      <c r="B45" s="346" t="s">
        <v>9</v>
      </c>
      <c r="C45" s="347"/>
      <c r="D45" s="347"/>
      <c r="E45" s="91" t="s">
        <v>11</v>
      </c>
      <c r="F45" s="90" t="s">
        <v>12</v>
      </c>
    </row>
    <row r="46" spans="1:7">
      <c r="A46" s="110" t="s">
        <v>79</v>
      </c>
      <c r="B46" s="360" t="s">
        <v>97</v>
      </c>
      <c r="C46" s="361"/>
      <c r="D46" s="362"/>
      <c r="E46" s="111">
        <f>A41</f>
        <v>440000.00000000006</v>
      </c>
      <c r="F46" s="112"/>
    </row>
    <row r="47" spans="1:7" ht="15.75" thickBot="1">
      <c r="A47" s="113" t="s">
        <v>80</v>
      </c>
      <c r="B47" s="363" t="s">
        <v>84</v>
      </c>
      <c r="C47" s="364"/>
      <c r="D47" s="365"/>
      <c r="E47" s="106"/>
      <c r="F47" s="108">
        <f>E46</f>
        <v>440000.00000000006</v>
      </c>
    </row>
    <row r="48" spans="1:7" ht="15.75" thickBot="1">
      <c r="A48" s="366" t="s">
        <v>56</v>
      </c>
      <c r="B48" s="367"/>
      <c r="C48" s="367"/>
      <c r="D48" s="367"/>
      <c r="E48" s="367"/>
      <c r="F48" s="368"/>
    </row>
    <row r="49" spans="1:6">
      <c r="A49" s="113">
        <v>335</v>
      </c>
      <c r="B49" s="360" t="s">
        <v>98</v>
      </c>
      <c r="C49" s="361"/>
      <c r="D49" s="362"/>
      <c r="E49" s="111">
        <f>D20-(55%*F20)</f>
        <v>34999.999999999942</v>
      </c>
      <c r="F49" s="114"/>
    </row>
    <row r="50" spans="1:6">
      <c r="A50" s="115">
        <v>723</v>
      </c>
      <c r="B50" s="369" t="s">
        <v>99</v>
      </c>
      <c r="C50" s="369"/>
      <c r="D50" s="370"/>
      <c r="E50" s="106"/>
      <c r="F50" s="108">
        <f>E49</f>
        <v>34999.999999999942</v>
      </c>
    </row>
    <row r="51" spans="1:6" ht="15.75" thickBot="1">
      <c r="A51" s="374" t="s">
        <v>100</v>
      </c>
      <c r="B51" s="375"/>
      <c r="C51" s="375"/>
      <c r="D51" s="375"/>
      <c r="E51" s="375"/>
      <c r="F51" s="376"/>
    </row>
    <row r="52" spans="1:6" ht="15.75" thickBot="1">
      <c r="A52" s="366" t="s">
        <v>85</v>
      </c>
      <c r="B52" s="367"/>
      <c r="C52" s="367"/>
      <c r="D52" s="367"/>
      <c r="E52" s="367"/>
      <c r="F52" s="368"/>
    </row>
    <row r="53" spans="1:6">
      <c r="A53" s="116">
        <v>723</v>
      </c>
      <c r="B53" s="360" t="s">
        <v>99</v>
      </c>
      <c r="C53" s="361"/>
      <c r="D53" s="362"/>
      <c r="E53" s="111">
        <f>E49</f>
        <v>34999.999999999942</v>
      </c>
      <c r="F53" s="114"/>
    </row>
    <row r="54" spans="1:6" ht="15.75" thickBot="1">
      <c r="A54" s="117">
        <v>335</v>
      </c>
      <c r="B54" s="371" t="s">
        <v>98</v>
      </c>
      <c r="C54" s="372"/>
      <c r="D54" s="373"/>
      <c r="E54" s="118"/>
      <c r="F54" s="119">
        <f>E53</f>
        <v>34999.999999999942</v>
      </c>
    </row>
    <row r="55" spans="1:6">
      <c r="A55" s="116" t="s">
        <v>81</v>
      </c>
      <c r="B55" s="377"/>
      <c r="C55" s="378"/>
      <c r="D55" s="379"/>
      <c r="E55" s="111">
        <f>E35</f>
        <v>936000</v>
      </c>
      <c r="F55" s="114"/>
    </row>
    <row r="56" spans="1:6">
      <c r="A56" s="116" t="s">
        <v>80</v>
      </c>
      <c r="B56" s="380"/>
      <c r="C56" s="381"/>
      <c r="D56" s="382"/>
      <c r="E56" s="106"/>
      <c r="F56" s="108">
        <f>E55-F57-F58</f>
        <v>359999.99999999994</v>
      </c>
    </row>
    <row r="57" spans="1:6">
      <c r="A57" s="116" t="s">
        <v>82</v>
      </c>
      <c r="B57" s="380"/>
      <c r="C57" s="381"/>
      <c r="D57" s="382"/>
      <c r="E57" s="106"/>
      <c r="F57" s="108">
        <f>F37</f>
        <v>136000</v>
      </c>
    </row>
    <row r="58" spans="1:6" ht="15.75" thickBot="1">
      <c r="A58" s="120" t="s">
        <v>79</v>
      </c>
      <c r="B58" s="371"/>
      <c r="C58" s="372"/>
      <c r="D58" s="373"/>
      <c r="E58" s="118"/>
      <c r="F58" s="119">
        <f>F47</f>
        <v>440000.00000000006</v>
      </c>
    </row>
    <row r="59" spans="1:6">
      <c r="A59" t="s">
        <v>94</v>
      </c>
      <c r="E59" s="11"/>
      <c r="F59" s="11"/>
    </row>
    <row r="60" spans="1:6">
      <c r="A60" t="s">
        <v>95</v>
      </c>
    </row>
    <row r="61" spans="1:6">
      <c r="A61" t="s">
        <v>96</v>
      </c>
    </row>
  </sheetData>
  <sheetProtection password="C7AA" sheet="1" objects="1" scenarios="1"/>
  <mergeCells count="31">
    <mergeCell ref="B58:D58"/>
    <mergeCell ref="B54:D54"/>
    <mergeCell ref="B53:D53"/>
    <mergeCell ref="A51:F51"/>
    <mergeCell ref="A48:F48"/>
    <mergeCell ref="B55:D55"/>
    <mergeCell ref="B56:D56"/>
    <mergeCell ref="B57:D57"/>
    <mergeCell ref="B46:D46"/>
    <mergeCell ref="B47:D47"/>
    <mergeCell ref="A52:F52"/>
    <mergeCell ref="B49:D49"/>
    <mergeCell ref="B50:D50"/>
    <mergeCell ref="B45:D45"/>
    <mergeCell ref="B31:D31"/>
    <mergeCell ref="B32:D32"/>
    <mergeCell ref="B33:D33"/>
    <mergeCell ref="A17:C17"/>
    <mergeCell ref="A18:C18"/>
    <mergeCell ref="A19:C19"/>
    <mergeCell ref="A20:C20"/>
    <mergeCell ref="B35:D35"/>
    <mergeCell ref="B36:D36"/>
    <mergeCell ref="B37:D37"/>
    <mergeCell ref="B38:D38"/>
    <mergeCell ref="A34:F34"/>
    <mergeCell ref="A12:C12"/>
    <mergeCell ref="A14:C14"/>
    <mergeCell ref="A13:C13"/>
    <mergeCell ref="A15:C15"/>
    <mergeCell ref="A16:C16"/>
  </mergeCells>
  <pageMargins left="0.23" right="0.31" top="0.28999999999999998" bottom="0.28999999999999998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B1:K76"/>
  <sheetViews>
    <sheetView showGridLines="0" topLeftCell="B1" workbookViewId="0">
      <selection activeCell="C7" sqref="C7:D7 I6"/>
    </sheetView>
  </sheetViews>
  <sheetFormatPr baseColWidth="10" defaultRowHeight="15"/>
  <cols>
    <col min="1" max="1" width="0" hidden="1" customWidth="1"/>
    <col min="2" max="2" width="12.7109375" customWidth="1"/>
    <col min="3" max="3" width="14.42578125" customWidth="1"/>
    <col min="5" max="5" width="13.7109375" customWidth="1"/>
    <col min="6" max="6" width="17" customWidth="1"/>
    <col min="7" max="7" width="15.7109375" customWidth="1"/>
    <col min="9" max="9" width="12.85546875" hidden="1" customWidth="1"/>
    <col min="10" max="10" width="11.85546875" hidden="1" customWidth="1"/>
    <col min="11" max="11" width="12.85546875" bestFit="1" customWidth="1"/>
  </cols>
  <sheetData>
    <row r="1" spans="2:10">
      <c r="J1">
        <v>280</v>
      </c>
    </row>
    <row r="5" spans="2:10">
      <c r="J5">
        <v>279</v>
      </c>
    </row>
    <row r="6" spans="2:10">
      <c r="I6" s="124">
        <f>C7*C8</f>
        <v>4000</v>
      </c>
      <c r="J6" s="124"/>
    </row>
    <row r="7" spans="2:10" ht="15" customHeight="1">
      <c r="B7" s="123" t="s">
        <v>101</v>
      </c>
      <c r="C7" s="385">
        <v>100000</v>
      </c>
      <c r="D7" s="386"/>
    </row>
    <row r="8" spans="2:10">
      <c r="B8" s="21" t="s">
        <v>102</v>
      </c>
      <c r="C8" s="159">
        <v>0.04</v>
      </c>
      <c r="J8">
        <v>0</v>
      </c>
    </row>
    <row r="9" spans="2:10" ht="15.75" customHeight="1">
      <c r="B9" s="123" t="s">
        <v>101</v>
      </c>
      <c r="C9" s="404">
        <f>C7-I6</f>
        <v>96000</v>
      </c>
      <c r="D9" s="405"/>
      <c r="I9">
        <v>0</v>
      </c>
      <c r="J9" s="86"/>
    </row>
    <row r="10" spans="2:10">
      <c r="B10" s="21" t="s">
        <v>103</v>
      </c>
      <c r="C10" s="160">
        <v>0.19</v>
      </c>
      <c r="I10" s="86">
        <v>0.09</v>
      </c>
    </row>
    <row r="11" spans="2:10">
      <c r="C11" s="126">
        <f>C9*C10</f>
        <v>18240</v>
      </c>
      <c r="I11" s="86">
        <v>0.19</v>
      </c>
    </row>
    <row r="12" spans="2:10">
      <c r="B12" s="21" t="s">
        <v>104</v>
      </c>
      <c r="C12" s="161">
        <v>0.05</v>
      </c>
    </row>
    <row r="13" spans="2:10">
      <c r="C13" s="125">
        <f>C9*C12</f>
        <v>4800</v>
      </c>
    </row>
    <row r="14" spans="2:10">
      <c r="B14" s="21" t="s">
        <v>103</v>
      </c>
      <c r="C14" s="160">
        <v>0.19</v>
      </c>
    </row>
    <row r="15" spans="2:10">
      <c r="B15" s="21"/>
      <c r="C15" s="147"/>
    </row>
    <row r="16" spans="2:10" ht="15.75" thickBot="1">
      <c r="B16" s="149" t="s">
        <v>117</v>
      </c>
      <c r="C16" s="147"/>
    </row>
    <row r="17" spans="2:9">
      <c r="B17" s="21"/>
      <c r="C17" s="147"/>
      <c r="D17" s="150" t="s">
        <v>114</v>
      </c>
      <c r="E17" s="97"/>
      <c r="F17" s="97"/>
      <c r="G17" s="97"/>
      <c r="H17" s="151"/>
    </row>
    <row r="18" spans="2:9">
      <c r="B18" s="21"/>
      <c r="C18" s="147"/>
      <c r="D18" s="152" t="s">
        <v>115</v>
      </c>
      <c r="E18" s="153"/>
      <c r="F18" s="153"/>
      <c r="G18" s="153"/>
      <c r="H18" s="154"/>
    </row>
    <row r="19" spans="2:9">
      <c r="B19" s="21"/>
      <c r="C19" s="147"/>
      <c r="D19" s="155" t="s">
        <v>118</v>
      </c>
      <c r="E19" s="153"/>
      <c r="F19" s="153"/>
      <c r="G19" s="153"/>
      <c r="H19" s="154"/>
    </row>
    <row r="20" spans="2:9" ht="15.75" thickBot="1">
      <c r="B20" s="21"/>
      <c r="C20" s="147"/>
      <c r="D20" s="156"/>
      <c r="E20" s="157"/>
      <c r="F20" s="157"/>
      <c r="G20" s="157"/>
      <c r="H20" s="158"/>
    </row>
    <row r="21" spans="2:9" ht="15.75" thickBot="1">
      <c r="I21" s="86"/>
    </row>
    <row r="22" spans="2:9">
      <c r="B22" s="127" t="s">
        <v>10</v>
      </c>
      <c r="C22" s="387" t="s">
        <v>106</v>
      </c>
      <c r="D22" s="388"/>
      <c r="E22" s="388"/>
      <c r="F22" s="128" t="s">
        <v>11</v>
      </c>
      <c r="G22" s="129" t="s">
        <v>12</v>
      </c>
    </row>
    <row r="23" spans="2:9" ht="15" customHeight="1">
      <c r="B23" s="83" t="s">
        <v>105</v>
      </c>
      <c r="C23" s="389" t="s">
        <v>86</v>
      </c>
      <c r="D23" s="358"/>
      <c r="E23" s="359"/>
      <c r="F23" s="148">
        <f>C9+C11</f>
        <v>114240</v>
      </c>
      <c r="G23" s="130"/>
    </row>
    <row r="24" spans="2:9" ht="15" customHeight="1">
      <c r="B24" s="83" t="s">
        <v>107</v>
      </c>
      <c r="C24" s="390" t="s">
        <v>116</v>
      </c>
      <c r="D24" s="391"/>
      <c r="E24" s="391"/>
      <c r="F24" s="132"/>
      <c r="G24" s="142">
        <f>C9</f>
        <v>96000</v>
      </c>
    </row>
    <row r="25" spans="2:9" ht="15.75" thickBot="1">
      <c r="B25" s="82" t="s">
        <v>82</v>
      </c>
      <c r="C25" s="392" t="s">
        <v>87</v>
      </c>
      <c r="D25" s="393"/>
      <c r="E25" s="393"/>
      <c r="F25" s="135"/>
      <c r="G25" s="143">
        <f>C11</f>
        <v>18240</v>
      </c>
    </row>
    <row r="26" spans="2:9" ht="15.75" thickBot="1">
      <c r="B26" s="346" t="s">
        <v>108</v>
      </c>
      <c r="C26" s="347"/>
      <c r="D26" s="347"/>
      <c r="E26" s="347"/>
      <c r="F26" s="347"/>
      <c r="G26" s="397"/>
    </row>
    <row r="27" spans="2:9">
      <c r="B27" s="137" t="s">
        <v>109</v>
      </c>
      <c r="C27" s="401" t="s">
        <v>111</v>
      </c>
      <c r="D27" s="402"/>
      <c r="E27" s="403"/>
      <c r="F27" s="144">
        <f>C13-F28</f>
        <v>3888</v>
      </c>
      <c r="G27" s="136"/>
      <c r="I27" s="124"/>
    </row>
    <row r="28" spans="2:9">
      <c r="B28" s="83" t="s">
        <v>82</v>
      </c>
      <c r="C28" s="395" t="s">
        <v>112</v>
      </c>
      <c r="D28" s="396"/>
      <c r="E28" s="396"/>
      <c r="F28" s="145">
        <f>C13*C14</f>
        <v>912</v>
      </c>
      <c r="G28" s="133"/>
    </row>
    <row r="29" spans="2:9">
      <c r="B29" s="83">
        <v>512</v>
      </c>
      <c r="C29" s="395" t="s">
        <v>113</v>
      </c>
      <c r="D29" s="396"/>
      <c r="E29" s="396"/>
      <c r="F29" s="145">
        <f>F23-C13</f>
        <v>109440</v>
      </c>
      <c r="G29" s="133"/>
    </row>
    <row r="30" spans="2:9">
      <c r="B30" s="83" t="s">
        <v>105</v>
      </c>
      <c r="C30" s="389" t="s">
        <v>86</v>
      </c>
      <c r="D30" s="358"/>
      <c r="E30" s="359"/>
      <c r="F30" s="131"/>
      <c r="G30" s="142">
        <f>SUM(F27:F30)</f>
        <v>114240</v>
      </c>
    </row>
    <row r="31" spans="2:9" ht="15.75" thickBot="1">
      <c r="B31" s="398" t="s">
        <v>110</v>
      </c>
      <c r="C31" s="399"/>
      <c r="D31" s="399"/>
      <c r="E31" s="399"/>
      <c r="F31" s="399"/>
      <c r="G31" s="400"/>
    </row>
    <row r="32" spans="2:9">
      <c r="B32" s="146"/>
      <c r="C32" s="394"/>
      <c r="D32" s="394"/>
      <c r="E32" s="394"/>
      <c r="F32" s="139">
        <f>F5</f>
        <v>0</v>
      </c>
      <c r="G32" s="138"/>
    </row>
    <row r="33" spans="2:10">
      <c r="B33" s="172" t="s">
        <v>119</v>
      </c>
      <c r="C33" s="140"/>
      <c r="D33" s="140"/>
      <c r="E33" s="140"/>
      <c r="F33" s="140"/>
      <c r="G33" s="141"/>
    </row>
    <row r="34" spans="2:10" ht="21">
      <c r="B34" s="138"/>
      <c r="C34" s="162" t="s">
        <v>120</v>
      </c>
      <c r="D34" s="140"/>
      <c r="E34" s="140"/>
      <c r="F34" s="140"/>
      <c r="G34" s="141"/>
    </row>
    <row r="35" spans="2:10" ht="21">
      <c r="B35" s="123" t="s">
        <v>101</v>
      </c>
      <c r="C35" s="385">
        <v>100</v>
      </c>
      <c r="D35" s="386"/>
      <c r="E35" s="140"/>
      <c r="F35" s="140"/>
      <c r="G35" s="141"/>
    </row>
    <row r="36" spans="2:10" ht="15.75" thickBot="1">
      <c r="B36" s="21" t="s">
        <v>103</v>
      </c>
      <c r="C36" s="160">
        <v>0.19</v>
      </c>
    </row>
    <row r="37" spans="2:10" ht="21.75" thickBot="1">
      <c r="B37" s="163" t="s">
        <v>121</v>
      </c>
      <c r="G37" s="185">
        <v>100</v>
      </c>
    </row>
    <row r="38" spans="2:10" ht="15.75" thickBot="1">
      <c r="G38" s="164">
        <v>0.19</v>
      </c>
      <c r="J38" s="124">
        <f>C35*C36</f>
        <v>19</v>
      </c>
    </row>
    <row r="39" spans="2:10" ht="15.75" thickBot="1">
      <c r="G39" s="11"/>
      <c r="J39" s="124">
        <f>G37*G38</f>
        <v>19</v>
      </c>
    </row>
    <row r="40" spans="2:10">
      <c r="B40" s="127" t="s">
        <v>10</v>
      </c>
      <c r="C40" s="387" t="s">
        <v>106</v>
      </c>
      <c r="D40" s="388"/>
      <c r="E40" s="388"/>
      <c r="F40" s="128" t="s">
        <v>11</v>
      </c>
      <c r="G40" s="129" t="s">
        <v>12</v>
      </c>
    </row>
    <row r="41" spans="2:10" ht="15" customHeight="1">
      <c r="B41" s="165" t="s">
        <v>105</v>
      </c>
      <c r="C41" s="389" t="s">
        <v>86</v>
      </c>
      <c r="D41" s="358"/>
      <c r="E41" s="359"/>
      <c r="F41" s="148">
        <f>J42</f>
        <v>238</v>
      </c>
      <c r="G41" s="166"/>
    </row>
    <row r="42" spans="2:10" ht="15" customHeight="1">
      <c r="B42" s="165" t="s">
        <v>107</v>
      </c>
      <c r="C42" s="390" t="s">
        <v>116</v>
      </c>
      <c r="D42" s="391"/>
      <c r="E42" s="391"/>
      <c r="F42" s="132"/>
      <c r="G42" s="167">
        <f>C35</f>
        <v>100</v>
      </c>
      <c r="J42" s="124">
        <f>G42+G43+G44</f>
        <v>238</v>
      </c>
    </row>
    <row r="43" spans="2:10" ht="15" customHeight="1">
      <c r="B43" s="168" t="s">
        <v>122</v>
      </c>
      <c r="C43" s="392" t="s">
        <v>123</v>
      </c>
      <c r="D43" s="393"/>
      <c r="E43" s="393"/>
      <c r="F43" s="135"/>
      <c r="G43" s="169">
        <f>G37</f>
        <v>100</v>
      </c>
    </row>
    <row r="44" spans="2:10" ht="15" customHeight="1" thickBot="1">
      <c r="B44" s="170" t="s">
        <v>82</v>
      </c>
      <c r="C44" s="383" t="s">
        <v>87</v>
      </c>
      <c r="D44" s="384"/>
      <c r="E44" s="384"/>
      <c r="F44" s="118"/>
      <c r="G44" s="171">
        <f>J38+J39</f>
        <v>38</v>
      </c>
    </row>
    <row r="46" spans="2:10">
      <c r="B46" s="87" t="s">
        <v>124</v>
      </c>
    </row>
    <row r="47" spans="2:10">
      <c r="B47" s="87" t="s">
        <v>125</v>
      </c>
    </row>
    <row r="48" spans="2:10">
      <c r="B48" s="87" t="s">
        <v>126</v>
      </c>
    </row>
    <row r="54" spans="2:11" ht="15" customHeight="1">
      <c r="C54" s="163"/>
    </row>
    <row r="55" spans="2:11" ht="15" customHeight="1" thickBot="1">
      <c r="C55" s="163"/>
      <c r="K55" s="178"/>
    </row>
    <row r="56" spans="2:11" ht="15" customHeight="1" thickBot="1">
      <c r="B56" s="123" t="s">
        <v>101</v>
      </c>
      <c r="C56" s="184">
        <v>200000</v>
      </c>
      <c r="K56" s="86"/>
    </row>
    <row r="57" spans="2:11" ht="15" customHeight="1" thickBot="1">
      <c r="B57" s="123" t="s">
        <v>103</v>
      </c>
      <c r="C57" s="179">
        <v>0.19</v>
      </c>
      <c r="K57" s="124"/>
    </row>
    <row r="58" spans="2:11" ht="15.75" thickBot="1">
      <c r="B58" s="175" t="s">
        <v>127</v>
      </c>
      <c r="C58" s="180">
        <f>C56*1%</f>
        <v>2000</v>
      </c>
    </row>
    <row r="60" spans="2:11" ht="15.75" thickBot="1"/>
    <row r="61" spans="2:11">
      <c r="B61" s="127" t="s">
        <v>10</v>
      </c>
      <c r="C61" s="387" t="s">
        <v>132</v>
      </c>
      <c r="D61" s="388"/>
      <c r="E61" s="388"/>
      <c r="F61" s="128" t="s">
        <v>11</v>
      </c>
      <c r="G61" s="129" t="s">
        <v>12</v>
      </c>
    </row>
    <row r="62" spans="2:11" ht="15" customHeight="1">
      <c r="B62" s="83" t="s">
        <v>105</v>
      </c>
      <c r="C62" s="389" t="s">
        <v>86</v>
      </c>
      <c r="D62" s="358"/>
      <c r="E62" s="359"/>
      <c r="F62" s="148">
        <f>G63+G64+G65</f>
        <v>240000</v>
      </c>
      <c r="G62" s="134"/>
    </row>
    <row r="63" spans="2:11" ht="15" customHeight="1">
      <c r="B63" s="83">
        <v>700</v>
      </c>
      <c r="C63" s="390" t="s">
        <v>128</v>
      </c>
      <c r="D63" s="391"/>
      <c r="E63" s="391"/>
      <c r="F63" s="132"/>
      <c r="G63" s="142">
        <f>C56</f>
        <v>200000</v>
      </c>
    </row>
    <row r="64" spans="2:11" ht="15" customHeight="1">
      <c r="B64" s="83" t="s">
        <v>82</v>
      </c>
      <c r="C64" s="392" t="s">
        <v>129</v>
      </c>
      <c r="D64" s="393"/>
      <c r="E64" s="393"/>
      <c r="F64" s="135"/>
      <c r="G64" s="143">
        <f>C56*C57</f>
        <v>38000</v>
      </c>
    </row>
    <row r="65" spans="2:7" ht="15" customHeight="1" thickBot="1">
      <c r="B65" s="176" t="s">
        <v>130</v>
      </c>
      <c r="C65" s="383" t="s">
        <v>131</v>
      </c>
      <c r="D65" s="384"/>
      <c r="E65" s="384"/>
      <c r="F65" s="173"/>
      <c r="G65" s="181">
        <f>C58</f>
        <v>2000</v>
      </c>
    </row>
    <row r="66" spans="2:7" ht="15" customHeight="1">
      <c r="B66" s="406" t="s">
        <v>133</v>
      </c>
      <c r="C66" s="407"/>
      <c r="D66" s="407"/>
      <c r="E66" s="407"/>
      <c r="F66" s="407"/>
      <c r="G66" s="407"/>
    </row>
    <row r="67" spans="2:7" ht="15" customHeight="1">
      <c r="B67" s="83" t="s">
        <v>46</v>
      </c>
      <c r="C67" s="408"/>
      <c r="D67" s="409"/>
      <c r="E67" s="410"/>
      <c r="F67" s="177">
        <f>F62</f>
        <v>240000</v>
      </c>
      <c r="G67" s="174"/>
    </row>
    <row r="68" spans="2:7" ht="15" customHeight="1">
      <c r="B68" s="83" t="s">
        <v>105</v>
      </c>
      <c r="C68" s="395"/>
      <c r="D68" s="396"/>
      <c r="E68" s="396"/>
      <c r="F68" s="145"/>
      <c r="G68" s="177">
        <f>F67</f>
        <v>240000</v>
      </c>
    </row>
    <row r="73" spans="2:7">
      <c r="B73" s="182"/>
    </row>
    <row r="75" spans="2:7">
      <c r="D75" s="183"/>
      <c r="E75" s="182"/>
    </row>
    <row r="76" spans="2:7">
      <c r="E76" s="182"/>
    </row>
  </sheetData>
  <sheetProtection password="C7AA" sheet="1" objects="1" scenarios="1"/>
  <mergeCells count="27">
    <mergeCell ref="C65:E65"/>
    <mergeCell ref="B66:G66"/>
    <mergeCell ref="C67:E67"/>
    <mergeCell ref="C68:E68"/>
    <mergeCell ref="C61:E61"/>
    <mergeCell ref="C62:E62"/>
    <mergeCell ref="C63:E63"/>
    <mergeCell ref="C64:E64"/>
    <mergeCell ref="C7:D7"/>
    <mergeCell ref="C9:D9"/>
    <mergeCell ref="C22:E22"/>
    <mergeCell ref="C23:E23"/>
    <mergeCell ref="C24:E24"/>
    <mergeCell ref="C32:E32"/>
    <mergeCell ref="C25:E25"/>
    <mergeCell ref="C28:E28"/>
    <mergeCell ref="C29:E29"/>
    <mergeCell ref="B26:G26"/>
    <mergeCell ref="B31:G31"/>
    <mergeCell ref="C27:E27"/>
    <mergeCell ref="C30:E30"/>
    <mergeCell ref="C44:E44"/>
    <mergeCell ref="C35:D35"/>
    <mergeCell ref="C40:E40"/>
    <mergeCell ref="C41:E41"/>
    <mergeCell ref="C42:E42"/>
    <mergeCell ref="C43:E43"/>
  </mergeCells>
  <dataValidations count="1">
    <dataValidation type="list" allowBlank="1" showInputMessage="1" showErrorMessage="1" sqref="C10 C14:C20 C36 G38 C57">
      <formula1>$I$9:$I$11</formula1>
    </dataValidation>
  </dataValidations>
  <pageMargins left="0.16" right="0.2" top="0.41" bottom="0.33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7:H25"/>
  <sheetViews>
    <sheetView showGridLines="0" workbookViewId="0">
      <selection activeCell="E9" sqref="E9:F9"/>
    </sheetView>
  </sheetViews>
  <sheetFormatPr baseColWidth="10" defaultRowHeight="15"/>
  <cols>
    <col min="6" max="6" width="9.28515625" customWidth="1"/>
    <col min="7" max="7" width="10.28515625" customWidth="1"/>
    <col min="8" max="8" width="9.5703125" customWidth="1"/>
  </cols>
  <sheetData>
    <row r="7" spans="1:8" ht="15.75" thickBot="1"/>
    <row r="8" spans="1:8" ht="21">
      <c r="B8" s="431" t="s">
        <v>60</v>
      </c>
      <c r="C8" s="432"/>
      <c r="D8" s="433"/>
      <c r="E8" s="414">
        <v>7000</v>
      </c>
      <c r="F8" s="415"/>
    </row>
    <row r="9" spans="1:8" ht="21">
      <c r="B9" s="418" t="s">
        <v>134</v>
      </c>
      <c r="C9" s="419"/>
      <c r="D9" s="420"/>
      <c r="E9" s="416">
        <v>2000</v>
      </c>
      <c r="F9" s="417"/>
    </row>
    <row r="10" spans="1:8" ht="21">
      <c r="B10" s="421" t="s">
        <v>135</v>
      </c>
      <c r="C10" s="422"/>
      <c r="D10" s="423"/>
      <c r="E10" s="427">
        <v>1000</v>
      </c>
      <c r="F10" s="428"/>
    </row>
    <row r="11" spans="1:8" ht="21">
      <c r="B11" s="424" t="s">
        <v>136</v>
      </c>
      <c r="C11" s="425"/>
      <c r="D11" s="426"/>
      <c r="E11" s="429">
        <f t="shared" ref="E11" si="0">SUM(E8:F10)</f>
        <v>10000</v>
      </c>
      <c r="F11" s="430"/>
      <c r="H11" s="86"/>
    </row>
    <row r="12" spans="1:8" ht="21">
      <c r="B12" s="424" t="s">
        <v>137</v>
      </c>
      <c r="C12" s="425"/>
      <c r="D12" s="426"/>
      <c r="E12" s="434">
        <f>E11*19%</f>
        <v>1900</v>
      </c>
      <c r="F12" s="435"/>
    </row>
    <row r="13" spans="1:8" ht="21.75" thickBot="1">
      <c r="B13" s="436" t="s">
        <v>138</v>
      </c>
      <c r="C13" s="437"/>
      <c r="D13" s="438"/>
      <c r="E13" s="439">
        <f>E11+E12</f>
        <v>11900</v>
      </c>
      <c r="F13" s="440"/>
    </row>
    <row r="15" spans="1:8">
      <c r="A15" s="182" t="s">
        <v>139</v>
      </c>
    </row>
    <row r="16" spans="1:8">
      <c r="A16" s="182" t="s">
        <v>140</v>
      </c>
    </row>
    <row r="17" spans="1:8">
      <c r="A17" s="182" t="s">
        <v>141</v>
      </c>
    </row>
    <row r="18" spans="1:8" ht="15.75" thickBot="1"/>
    <row r="19" spans="1:8" ht="15.75" thickBot="1">
      <c r="A19" s="127" t="s">
        <v>10</v>
      </c>
      <c r="B19" s="346" t="s">
        <v>132</v>
      </c>
      <c r="C19" s="347"/>
      <c r="D19" s="441"/>
      <c r="E19" s="442" t="s">
        <v>11</v>
      </c>
      <c r="F19" s="443"/>
      <c r="G19" s="444" t="s">
        <v>12</v>
      </c>
      <c r="H19" s="445"/>
    </row>
    <row r="20" spans="1:8" ht="15" customHeight="1">
      <c r="A20" s="189" t="s">
        <v>142</v>
      </c>
      <c r="B20" s="411" t="s">
        <v>143</v>
      </c>
      <c r="C20" s="412"/>
      <c r="D20" s="413"/>
      <c r="E20" s="446">
        <f>E11</f>
        <v>10000</v>
      </c>
      <c r="F20" s="447"/>
      <c r="G20" s="450"/>
      <c r="H20" s="451"/>
    </row>
    <row r="21" spans="1:8" ht="15" customHeight="1">
      <c r="A21" s="83" t="s">
        <v>82</v>
      </c>
      <c r="B21" s="455" t="s">
        <v>144</v>
      </c>
      <c r="C21" s="456"/>
      <c r="D21" s="457"/>
      <c r="E21" s="448">
        <f>E12</f>
        <v>1900</v>
      </c>
      <c r="F21" s="449"/>
      <c r="G21" s="452"/>
      <c r="H21" s="453"/>
    </row>
    <row r="22" spans="1:8" ht="15" customHeight="1">
      <c r="A22" s="83">
        <v>732</v>
      </c>
      <c r="B22" s="458" t="s">
        <v>145</v>
      </c>
      <c r="C22" s="461"/>
      <c r="D22" s="462"/>
      <c r="E22" s="357"/>
      <c r="F22" s="359"/>
      <c r="G22" s="448">
        <f>E20</f>
        <v>10000</v>
      </c>
      <c r="H22" s="449"/>
    </row>
    <row r="23" spans="1:8" ht="15" customHeight="1">
      <c r="A23" s="83" t="s">
        <v>82</v>
      </c>
      <c r="B23" s="458" t="s">
        <v>129</v>
      </c>
      <c r="C23" s="461"/>
      <c r="D23" s="462"/>
      <c r="E23" s="121"/>
      <c r="F23" s="122"/>
      <c r="G23" s="448">
        <f>E21</f>
        <v>1900</v>
      </c>
      <c r="H23" s="449"/>
    </row>
    <row r="24" spans="1:8" ht="15" customHeight="1">
      <c r="A24" s="83">
        <v>213</v>
      </c>
      <c r="B24" s="458" t="s">
        <v>146</v>
      </c>
      <c r="C24" s="351"/>
      <c r="D24" s="352"/>
      <c r="E24" s="448">
        <f>E20</f>
        <v>10000</v>
      </c>
      <c r="F24" s="449"/>
      <c r="G24" s="389"/>
      <c r="H24" s="454"/>
    </row>
    <row r="25" spans="1:8" ht="15" customHeight="1">
      <c r="A25" s="83">
        <v>213</v>
      </c>
      <c r="B25" s="395" t="s">
        <v>143</v>
      </c>
      <c r="C25" s="396"/>
      <c r="D25" s="396"/>
      <c r="E25" s="459"/>
      <c r="F25" s="460"/>
      <c r="G25" s="448">
        <f>E24</f>
        <v>10000</v>
      </c>
      <c r="H25" s="449"/>
    </row>
  </sheetData>
  <sheetProtection password="C7AA" sheet="1" objects="1" scenarios="1"/>
  <mergeCells count="32">
    <mergeCell ref="B21:D21"/>
    <mergeCell ref="B24:D24"/>
    <mergeCell ref="B25:D25"/>
    <mergeCell ref="E25:F25"/>
    <mergeCell ref="G25:H25"/>
    <mergeCell ref="B22:D22"/>
    <mergeCell ref="E22:F22"/>
    <mergeCell ref="G22:H22"/>
    <mergeCell ref="B23:D23"/>
    <mergeCell ref="G23:H23"/>
    <mergeCell ref="G19:H19"/>
    <mergeCell ref="E20:F20"/>
    <mergeCell ref="E21:F21"/>
    <mergeCell ref="E24:F24"/>
    <mergeCell ref="G20:H20"/>
    <mergeCell ref="G21:H21"/>
    <mergeCell ref="G24:H24"/>
    <mergeCell ref="B20:D20"/>
    <mergeCell ref="E8:F8"/>
    <mergeCell ref="E9:F9"/>
    <mergeCell ref="B9:D9"/>
    <mergeCell ref="B10:D10"/>
    <mergeCell ref="B11:D11"/>
    <mergeCell ref="E10:F10"/>
    <mergeCell ref="E11:F11"/>
    <mergeCell ref="B8:D8"/>
    <mergeCell ref="E12:F12"/>
    <mergeCell ref="B12:D12"/>
    <mergeCell ref="B13:D13"/>
    <mergeCell ref="E13:F13"/>
    <mergeCell ref="B19:D19"/>
    <mergeCell ref="E19:F19"/>
  </mergeCells>
  <pageMargins left="0.16" right="0.24" top="0.35" bottom="0.31" header="0.3" footer="0.3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7:I84"/>
  <sheetViews>
    <sheetView showGridLines="0" workbookViewId="0">
      <selection activeCell="I10" sqref="I10"/>
    </sheetView>
  </sheetViews>
  <sheetFormatPr baseColWidth="10" defaultRowHeight="15"/>
  <cols>
    <col min="1" max="1" width="6.7109375" customWidth="1"/>
    <col min="2" max="2" width="11.85546875" bestFit="1" customWidth="1"/>
    <col min="4" max="4" width="22" customWidth="1"/>
    <col min="6" max="6" width="6.42578125" customWidth="1"/>
    <col min="8" max="8" width="9.28515625" customWidth="1"/>
  </cols>
  <sheetData>
    <row r="7" spans="1:8">
      <c r="A7" s="190" t="s">
        <v>147</v>
      </c>
      <c r="B7" s="191"/>
      <c r="C7" s="191"/>
      <c r="D7" s="191"/>
      <c r="E7" s="191"/>
      <c r="F7" s="191"/>
      <c r="G7" s="191"/>
      <c r="H7" s="191"/>
    </row>
    <row r="8" spans="1:8">
      <c r="A8" s="190" t="s">
        <v>148</v>
      </c>
      <c r="B8" s="191"/>
      <c r="C8" s="191"/>
      <c r="D8" s="191"/>
      <c r="E8" s="191"/>
      <c r="F8" s="191"/>
      <c r="G8" s="191"/>
      <c r="H8" s="191"/>
    </row>
    <row r="9" spans="1:8" ht="15.75" thickBot="1">
      <c r="A9" s="190" t="s">
        <v>149</v>
      </c>
      <c r="B9" s="191"/>
      <c r="C9" s="191"/>
      <c r="D9" s="191"/>
      <c r="E9" s="191"/>
      <c r="F9" s="191"/>
      <c r="G9" s="191"/>
      <c r="H9" s="191"/>
    </row>
    <row r="10" spans="1:8" ht="15.75" thickBot="1">
      <c r="A10" s="193">
        <v>741</v>
      </c>
      <c r="B10" s="192" t="s">
        <v>150</v>
      </c>
      <c r="C10" s="191"/>
      <c r="D10" s="191"/>
      <c r="E10" s="191"/>
      <c r="F10" s="191"/>
      <c r="G10" s="191"/>
      <c r="H10" s="191"/>
    </row>
    <row r="11" spans="1:8" ht="15.75" thickBot="1">
      <c r="A11" s="194">
        <v>748</v>
      </c>
      <c r="B11" s="195" t="s">
        <v>151</v>
      </c>
    </row>
    <row r="13" spans="1:8">
      <c r="A13" t="s">
        <v>152</v>
      </c>
      <c r="B13" s="196">
        <v>60000</v>
      </c>
      <c r="C13" t="s">
        <v>153</v>
      </c>
    </row>
    <row r="14" spans="1:8">
      <c r="A14" t="s">
        <v>154</v>
      </c>
    </row>
    <row r="15" spans="1:8">
      <c r="A15" t="s">
        <v>155</v>
      </c>
    </row>
    <row r="16" spans="1:8">
      <c r="A16" t="s">
        <v>156</v>
      </c>
    </row>
    <row r="18" spans="1:8" ht="15.75" thickBot="1">
      <c r="A18" t="s">
        <v>157</v>
      </c>
    </row>
    <row r="19" spans="1:8" ht="15" customHeight="1" thickBot="1">
      <c r="A19" s="127" t="s">
        <v>10</v>
      </c>
      <c r="B19" s="346"/>
      <c r="C19" s="347"/>
      <c r="D19" s="441"/>
      <c r="E19" s="442" t="s">
        <v>11</v>
      </c>
      <c r="F19" s="443"/>
      <c r="G19" s="444" t="s">
        <v>12</v>
      </c>
      <c r="H19" s="445"/>
    </row>
    <row r="20" spans="1:8" ht="15" customHeight="1">
      <c r="A20" s="199">
        <v>441</v>
      </c>
      <c r="B20" s="494" t="s">
        <v>159</v>
      </c>
      <c r="C20" s="495"/>
      <c r="D20" s="496"/>
      <c r="E20" s="446">
        <f>B13</f>
        <v>60000</v>
      </c>
      <c r="F20" s="447"/>
      <c r="G20" s="497"/>
      <c r="H20" s="498"/>
    </row>
    <row r="21" spans="1:8" ht="15" customHeight="1">
      <c r="A21" s="165">
        <v>487</v>
      </c>
      <c r="B21" s="477" t="s">
        <v>160</v>
      </c>
      <c r="C21" s="478"/>
      <c r="D21" s="479"/>
      <c r="E21" s="448"/>
      <c r="F21" s="449"/>
      <c r="G21" s="448">
        <f>B13</f>
        <v>60000</v>
      </c>
      <c r="H21" s="499"/>
    </row>
    <row r="22" spans="1:8" ht="15" customHeight="1" thickBot="1">
      <c r="A22" s="487" t="s">
        <v>158</v>
      </c>
      <c r="B22" s="488"/>
      <c r="C22" s="488"/>
      <c r="D22" s="488"/>
      <c r="E22" s="488"/>
      <c r="F22" s="488"/>
      <c r="G22" s="488"/>
      <c r="H22" s="489"/>
    </row>
    <row r="23" spans="1:8" ht="15" customHeight="1" thickBot="1">
      <c r="A23" s="505" t="s">
        <v>161</v>
      </c>
      <c r="B23" s="506"/>
      <c r="C23" s="506"/>
      <c r="D23" s="506"/>
      <c r="E23" s="506"/>
      <c r="F23" s="506"/>
      <c r="G23" s="506"/>
      <c r="H23" s="507"/>
    </row>
    <row r="24" spans="1:8" ht="15" customHeight="1">
      <c r="A24" s="503" t="s">
        <v>162</v>
      </c>
      <c r="B24" s="407"/>
      <c r="C24" s="407"/>
      <c r="D24" s="407"/>
      <c r="E24" s="407"/>
      <c r="F24" s="407"/>
      <c r="G24" s="407"/>
      <c r="H24" s="504"/>
    </row>
    <row r="25" spans="1:8" ht="15" customHeight="1">
      <c r="A25" s="165">
        <v>512</v>
      </c>
      <c r="B25" s="477" t="s">
        <v>113</v>
      </c>
      <c r="C25" s="478"/>
      <c r="D25" s="479"/>
      <c r="E25" s="448">
        <f>E20</f>
        <v>60000</v>
      </c>
      <c r="F25" s="449"/>
      <c r="G25" s="389"/>
      <c r="H25" s="493"/>
    </row>
    <row r="26" spans="1:8" ht="15" customHeight="1" thickBot="1">
      <c r="A26" s="170">
        <v>441</v>
      </c>
      <c r="B26" s="470" t="s">
        <v>159</v>
      </c>
      <c r="C26" s="471"/>
      <c r="D26" s="472"/>
      <c r="E26" s="473"/>
      <c r="F26" s="474"/>
      <c r="G26" s="466">
        <f>G21</f>
        <v>60000</v>
      </c>
      <c r="H26" s="483"/>
    </row>
    <row r="27" spans="1:8" ht="15" customHeight="1">
      <c r="A27" s="503" t="s">
        <v>163</v>
      </c>
      <c r="B27" s="407"/>
      <c r="C27" s="407"/>
      <c r="D27" s="407"/>
      <c r="E27" s="407"/>
      <c r="F27" s="407"/>
      <c r="G27" s="407"/>
      <c r="H27" s="504"/>
    </row>
    <row r="28" spans="1:8" ht="15" customHeight="1">
      <c r="A28" s="165" t="s">
        <v>164</v>
      </c>
      <c r="B28" s="477" t="s">
        <v>160</v>
      </c>
      <c r="C28" s="478"/>
      <c r="D28" s="479"/>
      <c r="E28" s="448">
        <f>1/3*G26</f>
        <v>20000</v>
      </c>
      <c r="F28" s="449"/>
      <c r="G28" s="452"/>
      <c r="H28" s="480"/>
    </row>
    <row r="29" spans="1:8" ht="15" customHeight="1" thickBot="1">
      <c r="A29" s="168" t="s">
        <v>165</v>
      </c>
      <c r="B29" s="470" t="s">
        <v>151</v>
      </c>
      <c r="C29" s="471"/>
      <c r="D29" s="472"/>
      <c r="E29" s="473"/>
      <c r="F29" s="474"/>
      <c r="G29" s="475">
        <f>E28</f>
        <v>20000</v>
      </c>
      <c r="H29" s="476"/>
    </row>
    <row r="30" spans="1:8" ht="15" customHeight="1" thickBot="1">
      <c r="A30" s="346" t="s">
        <v>166</v>
      </c>
      <c r="B30" s="347"/>
      <c r="C30" s="347"/>
      <c r="D30" s="347"/>
      <c r="E30" s="347"/>
      <c r="F30" s="347"/>
      <c r="G30" s="347"/>
      <c r="H30" s="397"/>
    </row>
    <row r="31" spans="1:8" ht="15" customHeight="1">
      <c r="A31" s="165" t="s">
        <v>164</v>
      </c>
      <c r="B31" s="477" t="s">
        <v>160</v>
      </c>
      <c r="C31" s="478"/>
      <c r="D31" s="479"/>
      <c r="E31" s="448">
        <f>1/3*G26</f>
        <v>20000</v>
      </c>
      <c r="F31" s="449"/>
      <c r="G31" s="452"/>
      <c r="H31" s="480"/>
    </row>
    <row r="32" spans="1:8" ht="15" customHeight="1" thickBot="1">
      <c r="A32" s="168" t="s">
        <v>165</v>
      </c>
      <c r="B32" s="470" t="s">
        <v>151</v>
      </c>
      <c r="C32" s="471"/>
      <c r="D32" s="472"/>
      <c r="E32" s="473"/>
      <c r="F32" s="474"/>
      <c r="G32" s="475">
        <f>E31</f>
        <v>20000</v>
      </c>
      <c r="H32" s="476"/>
    </row>
    <row r="33" spans="1:9" ht="15" customHeight="1" thickBot="1">
      <c r="A33" s="346" t="s">
        <v>167</v>
      </c>
      <c r="B33" s="347"/>
      <c r="C33" s="347"/>
      <c r="D33" s="347"/>
      <c r="E33" s="347"/>
      <c r="F33" s="347"/>
      <c r="G33" s="347"/>
      <c r="H33" s="397"/>
    </row>
    <row r="34" spans="1:9" ht="15" customHeight="1">
      <c r="A34" s="165" t="s">
        <v>164</v>
      </c>
      <c r="B34" s="477" t="s">
        <v>160</v>
      </c>
      <c r="C34" s="478"/>
      <c r="D34" s="479"/>
      <c r="E34" s="448">
        <f>1/3*G26</f>
        <v>20000</v>
      </c>
      <c r="F34" s="449"/>
      <c r="G34" s="452"/>
      <c r="H34" s="480"/>
    </row>
    <row r="35" spans="1:9" ht="15" customHeight="1" thickBot="1">
      <c r="A35" s="170" t="s">
        <v>165</v>
      </c>
      <c r="B35" s="463" t="s">
        <v>151</v>
      </c>
      <c r="C35" s="464"/>
      <c r="D35" s="465"/>
      <c r="E35" s="466"/>
      <c r="F35" s="467"/>
      <c r="G35" s="468">
        <f>E34</f>
        <v>20000</v>
      </c>
      <c r="H35" s="469"/>
    </row>
    <row r="37" spans="1:9">
      <c r="A37" s="198" t="s">
        <v>168</v>
      </c>
    </row>
    <row r="38" spans="1:9">
      <c r="A38" s="198" t="s">
        <v>169</v>
      </c>
    </row>
    <row r="39" spans="1:9">
      <c r="A39" s="4"/>
      <c r="B39" s="4"/>
      <c r="C39" s="4"/>
      <c r="D39" s="4"/>
      <c r="E39" s="4"/>
      <c r="F39" s="4"/>
      <c r="G39" s="4"/>
      <c r="H39" s="4"/>
      <c r="I39" s="4"/>
    </row>
    <row r="40" spans="1:9" ht="21">
      <c r="A40" s="201" t="s">
        <v>170</v>
      </c>
    </row>
    <row r="41" spans="1:9">
      <c r="A41" s="182" t="s">
        <v>171</v>
      </c>
    </row>
    <row r="42" spans="1:9">
      <c r="A42" s="182" t="s">
        <v>172</v>
      </c>
    </row>
    <row r="43" spans="1:9">
      <c r="A43" s="182" t="s">
        <v>173</v>
      </c>
    </row>
    <row r="44" spans="1:9">
      <c r="A44" s="182" t="s">
        <v>174</v>
      </c>
    </row>
    <row r="45" spans="1:9">
      <c r="A45" s="182" t="s">
        <v>175</v>
      </c>
    </row>
    <row r="46" spans="1:9" ht="15.75" thickBot="1">
      <c r="A46" s="182" t="s">
        <v>176</v>
      </c>
    </row>
    <row r="47" spans="1:9" ht="21.75" thickBot="1">
      <c r="A47" s="182"/>
      <c r="D47" s="202">
        <v>1500</v>
      </c>
    </row>
    <row r="48" spans="1:9">
      <c r="A48" s="182"/>
    </row>
    <row r="49" spans="1:8">
      <c r="A49" s="200" t="s">
        <v>177</v>
      </c>
    </row>
    <row r="50" spans="1:8" ht="15.75" thickBot="1"/>
    <row r="51" spans="1:8" ht="15.75" thickBot="1">
      <c r="A51" s="127" t="s">
        <v>10</v>
      </c>
      <c r="B51" s="500" t="s">
        <v>178</v>
      </c>
      <c r="C51" s="501"/>
      <c r="D51" s="502"/>
      <c r="E51" s="442" t="s">
        <v>11</v>
      </c>
      <c r="F51" s="443"/>
      <c r="G51" s="444" t="s">
        <v>12</v>
      </c>
      <c r="H51" s="445"/>
    </row>
    <row r="52" spans="1:8" ht="21">
      <c r="A52" s="199" t="s">
        <v>179</v>
      </c>
      <c r="B52" s="494" t="s">
        <v>159</v>
      </c>
      <c r="C52" s="495"/>
      <c r="D52" s="496"/>
      <c r="E52" s="446">
        <f>D47</f>
        <v>1500</v>
      </c>
      <c r="F52" s="447"/>
      <c r="G52" s="497"/>
      <c r="H52" s="498"/>
    </row>
    <row r="53" spans="1:8" ht="21">
      <c r="A53" s="165" t="s">
        <v>180</v>
      </c>
      <c r="B53" s="477" t="s">
        <v>181</v>
      </c>
      <c r="C53" s="478"/>
      <c r="D53" s="479"/>
      <c r="E53" s="448"/>
      <c r="F53" s="449"/>
      <c r="G53" s="448">
        <f>E52</f>
        <v>1500</v>
      </c>
      <c r="H53" s="499"/>
    </row>
    <row r="54" spans="1:8">
      <c r="A54" s="487" t="s">
        <v>182</v>
      </c>
      <c r="B54" s="488"/>
      <c r="C54" s="488"/>
      <c r="D54" s="488"/>
      <c r="E54" s="488"/>
      <c r="F54" s="488"/>
      <c r="G54" s="488"/>
      <c r="H54" s="489"/>
    </row>
    <row r="55" spans="1:8">
      <c r="A55" s="203"/>
      <c r="B55" s="204"/>
      <c r="C55" s="204"/>
      <c r="D55" s="204" t="s">
        <v>183</v>
      </c>
      <c r="E55" s="204"/>
      <c r="F55" s="204"/>
      <c r="G55" s="204"/>
      <c r="H55" s="205"/>
    </row>
    <row r="56" spans="1:8">
      <c r="A56" s="203"/>
      <c r="B56" s="206"/>
      <c r="C56" s="204"/>
      <c r="D56" s="204" t="s">
        <v>184</v>
      </c>
      <c r="E56" s="204"/>
      <c r="F56" s="204"/>
      <c r="G56" s="204"/>
      <c r="H56" s="205"/>
    </row>
    <row r="57" spans="1:8">
      <c r="A57" s="490"/>
      <c r="B57" s="491"/>
      <c r="C57" s="491"/>
      <c r="D57" s="491"/>
      <c r="E57" s="491"/>
      <c r="F57" s="491"/>
      <c r="G57" s="491"/>
      <c r="H57" s="492"/>
    </row>
    <row r="58" spans="1:8" ht="21">
      <c r="A58" s="165">
        <v>512</v>
      </c>
      <c r="B58" s="477" t="s">
        <v>186</v>
      </c>
      <c r="C58" s="478"/>
      <c r="D58" s="479"/>
      <c r="E58" s="448">
        <f>E52</f>
        <v>1500</v>
      </c>
      <c r="F58" s="449"/>
      <c r="G58" s="389"/>
      <c r="H58" s="493"/>
    </row>
    <row r="59" spans="1:8" ht="21.75" thickBot="1">
      <c r="A59" s="170" t="s">
        <v>185</v>
      </c>
      <c r="B59" s="470" t="s">
        <v>187</v>
      </c>
      <c r="C59" s="471"/>
      <c r="D59" s="472"/>
      <c r="E59" s="473"/>
      <c r="F59" s="474"/>
      <c r="G59" s="466">
        <f>E58</f>
        <v>1500</v>
      </c>
      <c r="H59" s="483"/>
    </row>
    <row r="60" spans="1:8" ht="15.75" thickBot="1">
      <c r="A60" s="346" t="s">
        <v>188</v>
      </c>
      <c r="B60" s="347"/>
      <c r="C60" s="347"/>
      <c r="D60" s="347"/>
      <c r="E60" s="347"/>
      <c r="F60" s="347"/>
      <c r="G60" s="347"/>
      <c r="H60" s="397"/>
    </row>
    <row r="61" spans="1:8">
      <c r="A61" s="203"/>
      <c r="B61" s="204"/>
      <c r="C61" s="204"/>
      <c r="D61" s="204"/>
      <c r="E61" s="204"/>
      <c r="F61" s="204"/>
      <c r="G61" s="204"/>
      <c r="H61" s="205"/>
    </row>
    <row r="62" spans="1:8">
      <c r="A62" s="203"/>
      <c r="B62" s="204"/>
      <c r="C62" s="204"/>
      <c r="D62" s="204" t="s">
        <v>189</v>
      </c>
      <c r="E62" s="204"/>
      <c r="F62" s="204"/>
      <c r="G62" s="204"/>
      <c r="H62" s="205"/>
    </row>
    <row r="63" spans="1:8">
      <c r="A63" s="203"/>
      <c r="B63" s="204"/>
      <c r="C63" s="204"/>
      <c r="D63" s="204"/>
      <c r="E63" s="204"/>
      <c r="F63" s="204"/>
      <c r="G63" s="204"/>
      <c r="H63" s="205"/>
    </row>
    <row r="64" spans="1:8">
      <c r="A64" s="203"/>
      <c r="B64" s="204"/>
      <c r="C64" s="204"/>
      <c r="D64" s="204"/>
      <c r="E64" s="204"/>
      <c r="F64" s="204"/>
      <c r="G64" s="204"/>
      <c r="H64" s="205"/>
    </row>
    <row r="65" spans="1:8" ht="15" customHeight="1">
      <c r="A65" s="83" t="s">
        <v>190</v>
      </c>
      <c r="B65" s="477" t="s">
        <v>191</v>
      </c>
      <c r="C65" s="478"/>
      <c r="D65" s="479"/>
      <c r="E65" s="484">
        <v>4000</v>
      </c>
      <c r="F65" s="485"/>
      <c r="G65" s="486"/>
      <c r="H65" s="453"/>
    </row>
    <row r="66" spans="1:8" ht="15" customHeight="1">
      <c r="A66" s="83">
        <v>512</v>
      </c>
      <c r="B66" s="477" t="s">
        <v>186</v>
      </c>
      <c r="C66" s="478"/>
      <c r="D66" s="479"/>
      <c r="E66" s="448"/>
      <c r="F66" s="449"/>
      <c r="G66" s="481">
        <f>E65</f>
        <v>4000</v>
      </c>
      <c r="H66" s="482"/>
    </row>
    <row r="67" spans="1:8" ht="15" customHeight="1">
      <c r="A67" s="203"/>
      <c r="B67" s="455" t="s">
        <v>192</v>
      </c>
      <c r="C67" s="456"/>
      <c r="D67" s="457"/>
      <c r="E67" s="208"/>
      <c r="F67" s="208"/>
      <c r="G67" s="57"/>
      <c r="H67" s="209"/>
    </row>
    <row r="68" spans="1:8" ht="15" customHeight="1">
      <c r="A68" s="210"/>
      <c r="B68" s="207"/>
      <c r="C68" s="207"/>
      <c r="D68" s="207"/>
      <c r="E68" s="208"/>
      <c r="F68" s="208"/>
      <c r="G68" s="57"/>
      <c r="H68" s="209"/>
    </row>
    <row r="69" spans="1:8" ht="15" customHeight="1">
      <c r="A69" s="210"/>
      <c r="B69" s="207" t="s">
        <v>193</v>
      </c>
      <c r="C69" s="207"/>
      <c r="D69" s="207"/>
      <c r="E69" s="208"/>
      <c r="F69" s="208"/>
      <c r="G69" s="57"/>
      <c r="H69" s="209"/>
    </row>
    <row r="70" spans="1:8" ht="15" customHeight="1">
      <c r="A70" s="210"/>
      <c r="B70" s="207" t="s">
        <v>194</v>
      </c>
      <c r="C70" s="207"/>
      <c r="D70" s="207"/>
      <c r="E70" s="208"/>
      <c r="F70" s="208"/>
      <c r="G70" s="57"/>
      <c r="H70" s="209"/>
    </row>
    <row r="71" spans="1:8" ht="15" customHeight="1">
      <c r="A71" s="210"/>
      <c r="B71" s="207" t="s">
        <v>195</v>
      </c>
      <c r="C71" s="207"/>
      <c r="D71" s="207"/>
      <c r="E71" s="208"/>
      <c r="F71" s="208"/>
      <c r="G71" s="57"/>
      <c r="H71" s="209"/>
    </row>
    <row r="72" spans="1:8" ht="15" customHeight="1">
      <c r="A72" s="210"/>
      <c r="B72" s="207" t="s">
        <v>196</v>
      </c>
      <c r="C72" s="207"/>
      <c r="D72" s="207"/>
      <c r="E72" s="208"/>
      <c r="F72" s="208"/>
      <c r="G72" s="57"/>
      <c r="H72" s="209"/>
    </row>
    <row r="73" spans="1:8" ht="15" customHeight="1">
      <c r="A73" s="210"/>
      <c r="B73" s="211">
        <f>E65/25</f>
        <v>160</v>
      </c>
      <c r="C73" s="207"/>
      <c r="D73" s="207"/>
      <c r="E73" s="208"/>
      <c r="F73" s="208"/>
      <c r="G73" s="57"/>
      <c r="H73" s="209"/>
    </row>
    <row r="74" spans="1:8" ht="15" customHeight="1">
      <c r="A74" s="210"/>
      <c r="B74" s="207" t="s">
        <v>197</v>
      </c>
      <c r="C74" s="207"/>
      <c r="D74" s="207"/>
      <c r="E74" s="208"/>
      <c r="F74" s="208"/>
      <c r="G74" s="57"/>
      <c r="H74" s="209"/>
    </row>
    <row r="75" spans="1:8" ht="15" customHeight="1">
      <c r="A75" s="210"/>
      <c r="B75" s="211">
        <f>G59/25</f>
        <v>60</v>
      </c>
      <c r="C75" s="207"/>
      <c r="D75" s="207"/>
      <c r="E75" s="208"/>
      <c r="F75" s="208"/>
      <c r="G75" s="57"/>
      <c r="H75" s="209"/>
    </row>
    <row r="76" spans="1:8" ht="15" customHeight="1">
      <c r="A76" s="210"/>
      <c r="B76" s="212" t="s">
        <v>198</v>
      </c>
      <c r="C76" s="207"/>
      <c r="D76" s="207"/>
      <c r="E76" s="208"/>
      <c r="F76" s="208"/>
      <c r="G76" s="57"/>
      <c r="H76" s="209"/>
    </row>
    <row r="77" spans="1:8" ht="15" customHeight="1">
      <c r="A77" s="210"/>
      <c r="B77" s="212" t="s">
        <v>199</v>
      </c>
      <c r="C77" s="207"/>
      <c r="D77" s="207"/>
      <c r="E77" s="208"/>
      <c r="F77" s="208"/>
      <c r="G77" s="57"/>
      <c r="H77" s="209"/>
    </row>
    <row r="78" spans="1:8" ht="15" customHeight="1">
      <c r="A78" s="210"/>
      <c r="B78" s="207" t="s">
        <v>200</v>
      </c>
      <c r="C78" s="207"/>
      <c r="D78" s="207"/>
      <c r="E78" s="208"/>
      <c r="F78" s="208"/>
      <c r="G78" s="57"/>
      <c r="H78" s="209"/>
    </row>
    <row r="79" spans="1:8" ht="15" customHeight="1" thickBot="1">
      <c r="A79" s="210"/>
      <c r="B79" s="207"/>
      <c r="C79" s="207"/>
      <c r="D79" s="207"/>
      <c r="E79" s="208"/>
      <c r="F79" s="208"/>
      <c r="G79" s="57"/>
      <c r="H79" s="209"/>
    </row>
    <row r="80" spans="1:8" ht="15.75" thickBot="1">
      <c r="A80" s="346" t="s">
        <v>56</v>
      </c>
      <c r="B80" s="347"/>
      <c r="C80" s="347"/>
      <c r="D80" s="347"/>
      <c r="E80" s="347"/>
      <c r="F80" s="347"/>
      <c r="G80" s="347"/>
      <c r="H80" s="397"/>
    </row>
    <row r="81" spans="1:8" ht="15" customHeight="1">
      <c r="A81" s="165">
        <v>681</v>
      </c>
      <c r="B81" s="477" t="s">
        <v>201</v>
      </c>
      <c r="C81" s="478"/>
      <c r="D81" s="479"/>
      <c r="E81" s="448">
        <f>B73</f>
        <v>160</v>
      </c>
      <c r="F81" s="449"/>
      <c r="G81" s="452"/>
      <c r="H81" s="480"/>
    </row>
    <row r="82" spans="1:8" ht="15" customHeight="1">
      <c r="A82" s="168" t="s">
        <v>202</v>
      </c>
      <c r="B82" s="470" t="s">
        <v>203</v>
      </c>
      <c r="C82" s="471"/>
      <c r="D82" s="472"/>
      <c r="E82" s="473"/>
      <c r="F82" s="474"/>
      <c r="G82" s="475">
        <f>E81</f>
        <v>160</v>
      </c>
      <c r="H82" s="476"/>
    </row>
    <row r="83" spans="1:8" ht="15" customHeight="1">
      <c r="A83" s="165">
        <v>131</v>
      </c>
      <c r="B83" s="477" t="s">
        <v>204</v>
      </c>
      <c r="C83" s="478"/>
      <c r="D83" s="479"/>
      <c r="E83" s="448">
        <f>B75</f>
        <v>60</v>
      </c>
      <c r="F83" s="449"/>
      <c r="G83" s="452"/>
      <c r="H83" s="480"/>
    </row>
    <row r="84" spans="1:8" ht="15" customHeight="1" thickBot="1">
      <c r="A84" s="170">
        <v>754</v>
      </c>
      <c r="B84" s="463" t="s">
        <v>205</v>
      </c>
      <c r="C84" s="464"/>
      <c r="D84" s="465"/>
      <c r="E84" s="466"/>
      <c r="F84" s="467"/>
      <c r="G84" s="468">
        <f>E83</f>
        <v>60</v>
      </c>
      <c r="H84" s="469"/>
    </row>
  </sheetData>
  <sheetProtection password="C7AA" sheet="1" objects="1" scenarios="1"/>
  <mergeCells count="77">
    <mergeCell ref="B19:D19"/>
    <mergeCell ref="E19:F19"/>
    <mergeCell ref="G19:H19"/>
    <mergeCell ref="B20:D20"/>
    <mergeCell ref="E20:F20"/>
    <mergeCell ref="G20:H20"/>
    <mergeCell ref="B21:D21"/>
    <mergeCell ref="E21:F21"/>
    <mergeCell ref="G21:H21"/>
    <mergeCell ref="A22:H22"/>
    <mergeCell ref="A23:H23"/>
    <mergeCell ref="A24:H24"/>
    <mergeCell ref="A27:H27"/>
    <mergeCell ref="B28:D28"/>
    <mergeCell ref="E28:F28"/>
    <mergeCell ref="G28:H28"/>
    <mergeCell ref="B25:D25"/>
    <mergeCell ref="E25:F25"/>
    <mergeCell ref="G25:H25"/>
    <mergeCell ref="B26:D26"/>
    <mergeCell ref="E26:F26"/>
    <mergeCell ref="G26:H26"/>
    <mergeCell ref="B29:D29"/>
    <mergeCell ref="E29:F29"/>
    <mergeCell ref="G29:H29"/>
    <mergeCell ref="A30:H30"/>
    <mergeCell ref="B31:D31"/>
    <mergeCell ref="E31:F31"/>
    <mergeCell ref="G31:H31"/>
    <mergeCell ref="B32:D32"/>
    <mergeCell ref="E32:F32"/>
    <mergeCell ref="G32:H32"/>
    <mergeCell ref="A33:H33"/>
    <mergeCell ref="B34:D34"/>
    <mergeCell ref="E34:F34"/>
    <mergeCell ref="G34:H34"/>
    <mergeCell ref="B35:D35"/>
    <mergeCell ref="E35:F35"/>
    <mergeCell ref="G35:H35"/>
    <mergeCell ref="B51:D51"/>
    <mergeCell ref="E51:F51"/>
    <mergeCell ref="G51:H51"/>
    <mergeCell ref="B52:D52"/>
    <mergeCell ref="E52:F52"/>
    <mergeCell ref="G52:H52"/>
    <mergeCell ref="B53:D53"/>
    <mergeCell ref="E53:F53"/>
    <mergeCell ref="G53:H53"/>
    <mergeCell ref="A54:H54"/>
    <mergeCell ref="A57:H57"/>
    <mergeCell ref="B58:D58"/>
    <mergeCell ref="E58:F58"/>
    <mergeCell ref="G58:H58"/>
    <mergeCell ref="B59:D59"/>
    <mergeCell ref="E59:F59"/>
    <mergeCell ref="G59:H59"/>
    <mergeCell ref="A60:H60"/>
    <mergeCell ref="B65:D65"/>
    <mergeCell ref="E65:F65"/>
    <mergeCell ref="G65:H65"/>
    <mergeCell ref="B66:D66"/>
    <mergeCell ref="E66:F66"/>
    <mergeCell ref="G66:H66"/>
    <mergeCell ref="A80:H80"/>
    <mergeCell ref="B81:D81"/>
    <mergeCell ref="E81:F81"/>
    <mergeCell ref="G81:H81"/>
    <mergeCell ref="B84:D84"/>
    <mergeCell ref="E84:F84"/>
    <mergeCell ref="G84:H84"/>
    <mergeCell ref="B67:D67"/>
    <mergeCell ref="B82:D82"/>
    <mergeCell ref="E82:F82"/>
    <mergeCell ref="G82:H82"/>
    <mergeCell ref="B83:D83"/>
    <mergeCell ref="E83:F83"/>
    <mergeCell ref="G83:H83"/>
  </mergeCells>
  <pageMargins left="0.12" right="0.16" top="0.33" bottom="0.32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R71"/>
  <sheetViews>
    <sheetView showGridLines="0" workbookViewId="0"/>
  </sheetViews>
  <sheetFormatPr baseColWidth="10" defaultRowHeight="15"/>
  <cols>
    <col min="1" max="1" width="23.5703125" customWidth="1"/>
    <col min="2" max="2" width="14.7109375" customWidth="1"/>
    <col min="3" max="3" width="14.140625" customWidth="1"/>
    <col min="4" max="4" width="13.42578125" customWidth="1"/>
    <col min="5" max="5" width="16.28515625" customWidth="1"/>
    <col min="6" max="6" width="13.85546875" customWidth="1"/>
    <col min="7" max="8" width="9.140625" customWidth="1"/>
    <col min="9" max="9" width="14.85546875" customWidth="1"/>
    <col min="10" max="10" width="13" customWidth="1"/>
    <col min="11" max="11" width="14.5703125" bestFit="1" customWidth="1"/>
    <col min="12" max="12" width="8.85546875" customWidth="1"/>
    <col min="14" max="14" width="8.28515625" customWidth="1"/>
    <col min="16" max="16" width="0" hidden="1" customWidth="1"/>
  </cols>
  <sheetData>
    <row r="1" spans="7:16" ht="21">
      <c r="H1" s="260" t="s">
        <v>224</v>
      </c>
    </row>
    <row r="2" spans="7:16">
      <c r="P2">
        <v>0</v>
      </c>
    </row>
    <row r="3" spans="7:16" ht="21">
      <c r="H3" s="163" t="s">
        <v>227</v>
      </c>
      <c r="I3" s="250"/>
      <c r="J3" s="448">
        <f>B28</f>
        <v>6000</v>
      </c>
      <c r="K3" s="341"/>
      <c r="P3" s="86">
        <v>0.09</v>
      </c>
    </row>
    <row r="4" spans="7:16" ht="21">
      <c r="H4" s="163" t="s">
        <v>225</v>
      </c>
      <c r="I4" s="251"/>
      <c r="J4" s="448">
        <f>C28</f>
        <v>30000</v>
      </c>
      <c r="K4" s="341"/>
      <c r="P4" s="86">
        <v>0.19</v>
      </c>
    </row>
    <row r="5" spans="7:16" ht="21">
      <c r="H5" s="163" t="s">
        <v>226</v>
      </c>
      <c r="I5" s="251"/>
      <c r="J5" s="448">
        <f>D28</f>
        <v>7000</v>
      </c>
      <c r="K5" s="341"/>
      <c r="L5" t="s">
        <v>103</v>
      </c>
      <c r="M5" s="256">
        <v>0.09</v>
      </c>
    </row>
    <row r="6" spans="7:16" ht="21">
      <c r="H6" s="163" t="s">
        <v>228</v>
      </c>
      <c r="I6" s="252"/>
      <c r="J6" s="448">
        <f>E26</f>
        <v>29000</v>
      </c>
      <c r="K6" s="341"/>
    </row>
    <row r="8" spans="7:16" ht="21">
      <c r="H8" s="197" t="s">
        <v>229</v>
      </c>
      <c r="J8" s="255">
        <v>60</v>
      </c>
      <c r="K8" t="s">
        <v>230</v>
      </c>
    </row>
    <row r="9" spans="7:16" ht="21">
      <c r="H9" s="242" t="s">
        <v>231</v>
      </c>
      <c r="I9" s="253">
        <f>(B26+C26-D26)*J8</f>
        <v>43500</v>
      </c>
      <c r="J9" t="s">
        <v>232</v>
      </c>
    </row>
    <row r="10" spans="7:16" ht="15.75" thickBot="1"/>
    <row r="11" spans="7:16" ht="15.75" thickBot="1">
      <c r="G11" s="127" t="s">
        <v>10</v>
      </c>
      <c r="H11" s="346" t="s">
        <v>238</v>
      </c>
      <c r="I11" s="347"/>
      <c r="J11" s="441"/>
      <c r="K11" s="442" t="s">
        <v>11</v>
      </c>
      <c r="L11" s="443"/>
      <c r="M11" s="444" t="s">
        <v>12</v>
      </c>
      <c r="N11" s="445"/>
    </row>
    <row r="12" spans="7:16" ht="21">
      <c r="G12" s="199" t="s">
        <v>233</v>
      </c>
      <c r="H12" s="411" t="s">
        <v>234</v>
      </c>
      <c r="I12" s="412"/>
      <c r="J12" s="413"/>
      <c r="K12" s="446">
        <f>J4</f>
        <v>30000</v>
      </c>
      <c r="L12" s="447"/>
      <c r="M12" s="450"/>
      <c r="N12" s="529"/>
    </row>
    <row r="13" spans="7:16" ht="21">
      <c r="G13" s="165" t="s">
        <v>82</v>
      </c>
      <c r="H13" s="477" t="s">
        <v>235</v>
      </c>
      <c r="I13" s="478"/>
      <c r="J13" s="479"/>
      <c r="K13" s="448">
        <f>J4*M5</f>
        <v>2700</v>
      </c>
      <c r="L13" s="449"/>
      <c r="M13" s="452"/>
      <c r="N13" s="480"/>
    </row>
    <row r="14" spans="7:16" ht="21.75" thickBot="1">
      <c r="G14" s="168" t="s">
        <v>236</v>
      </c>
      <c r="H14" s="545" t="s">
        <v>237</v>
      </c>
      <c r="I14" s="546"/>
      <c r="J14" s="547"/>
      <c r="K14" s="530"/>
      <c r="L14" s="531"/>
      <c r="M14" s="473">
        <f>K12+K13</f>
        <v>32700</v>
      </c>
      <c r="N14" s="532"/>
    </row>
    <row r="15" spans="7:16">
      <c r="G15" s="387" t="s">
        <v>240</v>
      </c>
      <c r="H15" s="388"/>
      <c r="I15" s="388"/>
      <c r="J15" s="388"/>
      <c r="K15" s="388"/>
      <c r="L15" s="388"/>
      <c r="M15" s="388"/>
      <c r="N15" s="533"/>
    </row>
    <row r="16" spans="7:16" ht="21">
      <c r="G16" s="165" t="s">
        <v>105</v>
      </c>
      <c r="H16" s="389" t="s">
        <v>86</v>
      </c>
      <c r="I16" s="522"/>
      <c r="J16" s="454"/>
      <c r="K16" s="448">
        <f>M17+M18</f>
        <v>47415</v>
      </c>
      <c r="L16" s="449"/>
      <c r="M16" s="187"/>
      <c r="N16" s="254"/>
    </row>
    <row r="17" spans="1:15" ht="21">
      <c r="G17" s="165">
        <v>700</v>
      </c>
      <c r="H17" s="389" t="s">
        <v>128</v>
      </c>
      <c r="I17" s="522"/>
      <c r="J17" s="454"/>
      <c r="K17" s="357"/>
      <c r="L17" s="359"/>
      <c r="M17" s="448">
        <f>I9</f>
        <v>43500</v>
      </c>
      <c r="N17" s="499"/>
    </row>
    <row r="18" spans="1:15" ht="21.75" thickBot="1">
      <c r="G18" s="170" t="s">
        <v>82</v>
      </c>
      <c r="H18" s="523" t="s">
        <v>239</v>
      </c>
      <c r="I18" s="524"/>
      <c r="J18" s="525"/>
      <c r="K18" s="526"/>
      <c r="L18" s="527"/>
      <c r="M18" s="466">
        <f>I9*M5</f>
        <v>3915</v>
      </c>
      <c r="N18" s="483"/>
    </row>
    <row r="19" spans="1:15" ht="21.75" thickBot="1">
      <c r="G19" s="204"/>
      <c r="H19" s="257"/>
      <c r="I19" s="257"/>
      <c r="J19" s="257"/>
      <c r="K19" s="138"/>
      <c r="L19" s="138"/>
      <c r="M19" s="258"/>
      <c r="N19" s="258"/>
    </row>
    <row r="20" spans="1:15" ht="21.75" thickBot="1">
      <c r="G20" s="204"/>
      <c r="H20" s="22" t="s">
        <v>241</v>
      </c>
      <c r="I20" s="247"/>
      <c r="J20" s="247"/>
      <c r="K20" s="267">
        <f>F27</f>
        <v>1000</v>
      </c>
      <c r="L20" s="57" t="s">
        <v>242</v>
      </c>
      <c r="M20" s="22"/>
      <c r="N20" s="22"/>
    </row>
    <row r="21" spans="1:15" ht="21.75" thickBot="1">
      <c r="G21" s="204"/>
      <c r="H21" s="22" t="s">
        <v>243</v>
      </c>
      <c r="I21" s="247"/>
      <c r="J21" s="247"/>
      <c r="K21" s="520">
        <f>J4</f>
        <v>30000</v>
      </c>
      <c r="L21" s="521"/>
      <c r="M21" s="57" t="s">
        <v>244</v>
      </c>
      <c r="N21" s="57"/>
    </row>
    <row r="22" spans="1:15" ht="22.5" thickTop="1" thickBot="1">
      <c r="A22" s="232" t="s">
        <v>206</v>
      </c>
      <c r="B22" s="233" t="s">
        <v>208</v>
      </c>
      <c r="C22" s="234" t="s">
        <v>210</v>
      </c>
      <c r="D22" s="234" t="s">
        <v>208</v>
      </c>
      <c r="E22" s="241" t="s">
        <v>213</v>
      </c>
      <c r="F22" s="235" t="s">
        <v>215</v>
      </c>
      <c r="G22" s="528">
        <f>K21-K20</f>
        <v>29000</v>
      </c>
      <c r="H22" s="521"/>
      <c r="I22" t="s">
        <v>245</v>
      </c>
    </row>
    <row r="23" spans="1:15" ht="21.75" thickBot="1">
      <c r="A23" s="236" t="s">
        <v>207</v>
      </c>
      <c r="B23" s="237" t="s">
        <v>209</v>
      </c>
      <c r="C23" s="238" t="s">
        <v>211</v>
      </c>
      <c r="D23" s="238" t="s">
        <v>212</v>
      </c>
      <c r="E23" s="238" t="s">
        <v>214</v>
      </c>
      <c r="F23" s="239" t="s">
        <v>216</v>
      </c>
      <c r="G23" s="11"/>
      <c r="H23" s="11" t="s">
        <v>246</v>
      </c>
    </row>
    <row r="24" spans="1:15" ht="21.75" thickBot="1">
      <c r="A24" s="534" t="s">
        <v>217</v>
      </c>
      <c r="B24" s="229" t="s">
        <v>218</v>
      </c>
      <c r="C24" s="230" t="s">
        <v>257</v>
      </c>
      <c r="D24" s="230" t="s">
        <v>219</v>
      </c>
      <c r="E24" s="230" t="s">
        <v>220</v>
      </c>
      <c r="F24" s="231" t="s">
        <v>221</v>
      </c>
      <c r="G24" s="264" t="s">
        <v>10</v>
      </c>
      <c r="H24" s="346"/>
      <c r="I24" s="347"/>
      <c r="J24" s="441"/>
      <c r="K24" s="442" t="s">
        <v>11</v>
      </c>
      <c r="L24" s="443"/>
      <c r="M24" s="444" t="s">
        <v>12</v>
      </c>
      <c r="N24" s="445"/>
    </row>
    <row r="25" spans="1:15" ht="21">
      <c r="A25" s="535"/>
      <c r="B25" s="213"/>
      <c r="C25" s="214"/>
      <c r="D25" s="213"/>
      <c r="E25" s="213"/>
      <c r="F25" s="225"/>
      <c r="G25" s="265">
        <v>600</v>
      </c>
      <c r="H25" s="411" t="s">
        <v>247</v>
      </c>
      <c r="I25" s="412"/>
      <c r="J25" s="413"/>
      <c r="K25" s="446">
        <f>K21</f>
        <v>30000</v>
      </c>
      <c r="L25" s="447"/>
      <c r="M25" s="497"/>
      <c r="N25" s="498"/>
    </row>
    <row r="26" spans="1:15" ht="21">
      <c r="A26" s="535"/>
      <c r="B26" s="268">
        <v>150</v>
      </c>
      <c r="C26" s="268">
        <v>750</v>
      </c>
      <c r="D26" s="268">
        <v>175</v>
      </c>
      <c r="E26" s="243">
        <f>(B26+C26-D26)*40</f>
        <v>29000</v>
      </c>
      <c r="F26" s="17"/>
      <c r="G26" s="188" t="s">
        <v>248</v>
      </c>
      <c r="H26" s="477" t="s">
        <v>249</v>
      </c>
      <c r="I26" s="478"/>
      <c r="J26" s="479"/>
      <c r="K26" s="448"/>
      <c r="L26" s="449"/>
      <c r="M26" s="448">
        <f>K25</f>
        <v>30000</v>
      </c>
      <c r="N26" s="499"/>
    </row>
    <row r="27" spans="1:15" ht="21">
      <c r="A27" s="535"/>
      <c r="B27" s="263">
        <v>40</v>
      </c>
      <c r="C27" s="263">
        <v>40</v>
      </c>
      <c r="D27" s="263">
        <v>40</v>
      </c>
      <c r="E27" s="218"/>
      <c r="F27" s="226">
        <f>D28-B28</f>
        <v>1000</v>
      </c>
      <c r="G27" s="509" t="s">
        <v>250</v>
      </c>
      <c r="H27" s="509"/>
      <c r="I27" s="509"/>
      <c r="J27" s="509"/>
      <c r="K27" s="509"/>
      <c r="L27" s="509"/>
      <c r="M27" s="509"/>
      <c r="N27" s="510"/>
    </row>
    <row r="28" spans="1:15" ht="21.75" thickBot="1">
      <c r="A28" s="536"/>
      <c r="B28" s="220">
        <f>B26*B27</f>
        <v>6000</v>
      </c>
      <c r="C28" s="221">
        <f>C26*C27</f>
        <v>30000</v>
      </c>
      <c r="D28" s="220">
        <f>D26*D27</f>
        <v>7000</v>
      </c>
      <c r="E28" s="223"/>
      <c r="F28" s="17"/>
      <c r="G28" s="204">
        <v>6030</v>
      </c>
      <c r="H28" s="357" t="s">
        <v>251</v>
      </c>
      <c r="I28" s="358"/>
      <c r="J28" s="359"/>
      <c r="K28" s="516">
        <f>B28</f>
        <v>6000</v>
      </c>
      <c r="L28" s="460"/>
      <c r="M28" s="518"/>
      <c r="N28" s="519"/>
    </row>
    <row r="29" spans="1:15" ht="21">
      <c r="A29" s="537" t="s">
        <v>222</v>
      </c>
      <c r="B29" s="217"/>
      <c r="C29" s="222"/>
      <c r="D29" s="217"/>
      <c r="E29" s="219"/>
      <c r="F29" s="32"/>
      <c r="G29" s="188" t="s">
        <v>252</v>
      </c>
      <c r="H29" s="458" t="s">
        <v>253</v>
      </c>
      <c r="I29" s="461"/>
      <c r="J29" s="462"/>
      <c r="K29" s="448"/>
      <c r="L29" s="449"/>
      <c r="M29" s="448">
        <f>K28</f>
        <v>6000</v>
      </c>
      <c r="N29" s="499"/>
    </row>
    <row r="30" spans="1:15" ht="21">
      <c r="A30" s="535"/>
      <c r="B30" s="261">
        <v>8000</v>
      </c>
      <c r="C30" s="261">
        <v>20000</v>
      </c>
      <c r="D30" s="262">
        <v>5000</v>
      </c>
      <c r="E30" s="240">
        <f>B30+C30-D30</f>
        <v>23000</v>
      </c>
      <c r="F30" s="226">
        <f>D30-B30</f>
        <v>-3000</v>
      </c>
      <c r="G30" s="509" t="s">
        <v>254</v>
      </c>
      <c r="H30" s="509"/>
      <c r="I30" s="509"/>
      <c r="J30" s="509"/>
      <c r="K30" s="509"/>
      <c r="L30" s="509"/>
      <c r="M30" s="509"/>
      <c r="N30" s="510"/>
    </row>
    <row r="31" spans="1:15" ht="21.75" thickBot="1">
      <c r="A31" s="536"/>
      <c r="B31" s="216"/>
      <c r="C31" s="215"/>
      <c r="D31" s="216"/>
      <c r="E31" s="224"/>
      <c r="F31" s="227"/>
      <c r="G31" s="188" t="s">
        <v>252</v>
      </c>
      <c r="H31" s="458" t="s">
        <v>253</v>
      </c>
      <c r="I31" s="461"/>
      <c r="J31" s="462"/>
      <c r="K31" s="516">
        <f>D28</f>
        <v>7000</v>
      </c>
      <c r="L31" s="460"/>
      <c r="M31" s="448"/>
      <c r="N31" s="517"/>
      <c r="O31" s="259"/>
    </row>
    <row r="32" spans="1:15" ht="21">
      <c r="A32" s="538" t="s">
        <v>223</v>
      </c>
      <c r="B32" s="222"/>
      <c r="C32" s="222"/>
      <c r="D32" s="222"/>
      <c r="E32" s="219"/>
      <c r="F32" s="32"/>
      <c r="G32" s="266">
        <v>6030</v>
      </c>
      <c r="H32" s="458" t="s">
        <v>255</v>
      </c>
      <c r="I32" s="461"/>
      <c r="J32" s="462"/>
      <c r="K32" s="513"/>
      <c r="L32" s="514"/>
      <c r="M32" s="513">
        <f>K31</f>
        <v>7000</v>
      </c>
      <c r="N32" s="515"/>
    </row>
    <row r="33" spans="1:18" ht="21.75" thickBot="1">
      <c r="A33" s="539"/>
      <c r="B33" s="261">
        <v>15000</v>
      </c>
      <c r="C33" s="261">
        <v>10000</v>
      </c>
      <c r="D33" s="261">
        <v>10000</v>
      </c>
      <c r="E33" s="240">
        <f>B33+C33-D33</f>
        <v>15000</v>
      </c>
      <c r="F33" s="226">
        <f>D33-B33</f>
        <v>-5000</v>
      </c>
      <c r="G33" s="511" t="s">
        <v>256</v>
      </c>
      <c r="H33" s="511"/>
      <c r="I33" s="511"/>
      <c r="J33" s="511"/>
      <c r="K33" s="511"/>
      <c r="L33" s="511"/>
      <c r="M33" s="511"/>
      <c r="N33" s="512"/>
    </row>
    <row r="34" spans="1:18" ht="21.75" thickBot="1">
      <c r="A34" s="540"/>
      <c r="B34" s="228"/>
      <c r="C34" s="19"/>
      <c r="D34" s="228"/>
      <c r="E34" s="228"/>
      <c r="F34" s="20"/>
      <c r="G34" s="204"/>
      <c r="H34" s="548"/>
      <c r="I34" s="548"/>
      <c r="J34" s="548"/>
      <c r="K34" s="549"/>
      <c r="L34" s="549"/>
      <c r="M34" s="508"/>
      <c r="N34" s="508"/>
    </row>
    <row r="35" spans="1:18" ht="15.75" thickTop="1">
      <c r="A35" s="11"/>
      <c r="C35" s="11"/>
      <c r="D35" s="11"/>
      <c r="F35" s="11"/>
    </row>
    <row r="36" spans="1:18" ht="21">
      <c r="A36" s="201" t="s">
        <v>258</v>
      </c>
    </row>
    <row r="37" spans="1:18">
      <c r="A37" t="s">
        <v>261</v>
      </c>
    </row>
    <row r="38" spans="1:18">
      <c r="A38" t="s">
        <v>259</v>
      </c>
    </row>
    <row r="39" spans="1:18">
      <c r="A39" t="s">
        <v>260</v>
      </c>
    </row>
    <row r="40" spans="1:18">
      <c r="A40" s="204"/>
      <c r="B40" s="244"/>
      <c r="C40" s="244"/>
      <c r="D40" s="244"/>
      <c r="E40" s="186"/>
      <c r="F40" s="186"/>
      <c r="G40" s="186"/>
      <c r="H40" s="186"/>
    </row>
    <row r="41" spans="1:18" ht="21.75" thickBot="1">
      <c r="A41" s="204"/>
      <c r="B41" s="22"/>
      <c r="C41" s="247"/>
      <c r="D41" s="247"/>
      <c r="E41" s="57"/>
      <c r="F41" s="57"/>
      <c r="G41" s="281" t="s">
        <v>274</v>
      </c>
      <c r="H41" s="249"/>
    </row>
    <row r="42" spans="1:18" ht="21.75" thickBot="1">
      <c r="A42" s="204"/>
      <c r="B42" s="22"/>
      <c r="C42" s="248"/>
      <c r="D42" s="248"/>
      <c r="E42" s="57"/>
      <c r="F42" s="57"/>
      <c r="G42" s="127" t="s">
        <v>10</v>
      </c>
      <c r="H42" s="346" t="s">
        <v>275</v>
      </c>
      <c r="I42" s="347"/>
      <c r="J42" s="441"/>
      <c r="K42" s="442" t="s">
        <v>11</v>
      </c>
      <c r="L42" s="443"/>
      <c r="M42" s="577" t="s">
        <v>12</v>
      </c>
      <c r="N42" s="443"/>
    </row>
    <row r="43" spans="1:18" ht="21">
      <c r="A43" s="204"/>
      <c r="B43" s="22"/>
      <c r="C43" s="22"/>
      <c r="D43" s="22"/>
      <c r="E43" s="247"/>
      <c r="F43" s="247"/>
      <c r="G43" s="282" t="s">
        <v>276</v>
      </c>
      <c r="H43" s="578" t="s">
        <v>279</v>
      </c>
      <c r="I43" s="579"/>
      <c r="J43" s="580"/>
      <c r="K43" s="581">
        <f>C56</f>
        <v>20000</v>
      </c>
      <c r="L43" s="582"/>
      <c r="M43" s="583"/>
      <c r="N43" s="584"/>
      <c r="R43" s="86"/>
    </row>
    <row r="44" spans="1:18" ht="21">
      <c r="A44" s="204"/>
      <c r="B44" s="22"/>
      <c r="C44" s="22"/>
      <c r="D44" s="22"/>
      <c r="E44" s="138"/>
      <c r="F44" s="138"/>
      <c r="G44" s="283" t="s">
        <v>277</v>
      </c>
      <c r="H44" s="585" t="s">
        <v>280</v>
      </c>
      <c r="I44" s="586"/>
      <c r="J44" s="587"/>
      <c r="K44" s="588">
        <f>E56</f>
        <v>10000</v>
      </c>
      <c r="L44" s="589"/>
      <c r="M44" s="590"/>
      <c r="N44" s="591"/>
    </row>
    <row r="45" spans="1:18" ht="21">
      <c r="A45" s="204"/>
      <c r="B45" s="22"/>
      <c r="C45" s="247"/>
      <c r="D45" s="247"/>
      <c r="E45" s="57"/>
      <c r="F45" s="57"/>
      <c r="G45" s="284" t="s">
        <v>82</v>
      </c>
      <c r="H45" s="564" t="s">
        <v>235</v>
      </c>
      <c r="I45" s="565"/>
      <c r="J45" s="565"/>
      <c r="K45" s="566">
        <f>K13</f>
        <v>2700</v>
      </c>
      <c r="L45" s="567"/>
      <c r="M45" s="568"/>
      <c r="N45" s="569"/>
    </row>
    <row r="46" spans="1:18" ht="15.75" thickBot="1">
      <c r="A46" s="204"/>
      <c r="B46" s="22"/>
      <c r="C46" s="247"/>
      <c r="D46" s="247"/>
      <c r="E46" s="518"/>
      <c r="F46" s="518"/>
      <c r="G46" s="285" t="s">
        <v>236</v>
      </c>
      <c r="H46" s="592" t="s">
        <v>237</v>
      </c>
      <c r="I46" s="593"/>
      <c r="J46" s="594"/>
      <c r="K46" s="595">
        <f>B46</f>
        <v>0</v>
      </c>
      <c r="L46" s="596"/>
      <c r="M46" s="595">
        <f>K43+K44+K45</f>
        <v>32700</v>
      </c>
      <c r="N46" s="597"/>
    </row>
    <row r="47" spans="1:18" ht="21.75" thickBot="1">
      <c r="A47" s="204"/>
      <c r="B47" s="22"/>
      <c r="C47" s="11"/>
      <c r="D47" s="11"/>
      <c r="G47" s="246"/>
      <c r="H47" s="570" t="s">
        <v>278</v>
      </c>
      <c r="I47" s="571"/>
      <c r="J47" s="571"/>
      <c r="K47" s="571"/>
      <c r="L47" s="572"/>
      <c r="M47" s="508">
        <f>K46</f>
        <v>0</v>
      </c>
      <c r="N47" s="508"/>
    </row>
    <row r="48" spans="1:18" ht="21">
      <c r="A48" s="163" t="s">
        <v>262</v>
      </c>
      <c r="B48" s="22"/>
      <c r="C48" s="11"/>
      <c r="D48" s="11"/>
      <c r="G48" s="244"/>
      <c r="H48" s="244"/>
      <c r="I48" s="244"/>
      <c r="J48" s="244"/>
      <c r="K48" s="244"/>
      <c r="L48" s="244"/>
      <c r="M48" s="244"/>
      <c r="N48" s="244"/>
    </row>
    <row r="49" spans="1:14" ht="21.75" thickBot="1">
      <c r="B49" s="22"/>
      <c r="G49" s="246"/>
      <c r="H49" s="287"/>
      <c r="I49" s="245"/>
      <c r="J49" s="22"/>
      <c r="K49" s="286">
        <f>D46</f>
        <v>0</v>
      </c>
      <c r="L49" s="244"/>
      <c r="M49" s="57"/>
      <c r="N49" s="57"/>
    </row>
    <row r="50" spans="1:14" ht="21">
      <c r="A50" s="541" t="s">
        <v>263</v>
      </c>
      <c r="B50" s="542"/>
      <c r="C50" s="543" t="s">
        <v>264</v>
      </c>
      <c r="D50" s="542"/>
      <c r="E50" s="543" t="s">
        <v>265</v>
      </c>
      <c r="F50" s="544"/>
      <c r="G50" s="246"/>
      <c r="H50" s="22"/>
      <c r="I50" s="22"/>
      <c r="J50" s="22"/>
      <c r="K50" s="57"/>
      <c r="L50" s="57"/>
      <c r="M50" s="508">
        <f>K49</f>
        <v>0</v>
      </c>
      <c r="N50" s="508"/>
    </row>
    <row r="51" spans="1:14" ht="21">
      <c r="A51" s="272" t="s">
        <v>266</v>
      </c>
      <c r="B51" s="273"/>
      <c r="C51" s="557">
        <f>B30</f>
        <v>8000</v>
      </c>
      <c r="D51" s="558"/>
      <c r="E51" s="557">
        <f>B33</f>
        <v>15000</v>
      </c>
      <c r="F51" s="559"/>
    </row>
    <row r="52" spans="1:14" ht="21">
      <c r="A52" s="274" t="s">
        <v>267</v>
      </c>
      <c r="B52" s="275"/>
      <c r="C52" s="560">
        <f>C30</f>
        <v>20000</v>
      </c>
      <c r="D52" s="561"/>
      <c r="E52" s="560">
        <f>C33</f>
        <v>10000</v>
      </c>
      <c r="F52" s="563"/>
    </row>
    <row r="53" spans="1:14" ht="21.75" thickBot="1">
      <c r="A53" s="276" t="s">
        <v>268</v>
      </c>
      <c r="B53" s="277"/>
      <c r="C53" s="550">
        <f>D30</f>
        <v>5000</v>
      </c>
      <c r="D53" s="562"/>
      <c r="E53" s="550">
        <f>D33</f>
        <v>10000</v>
      </c>
      <c r="F53" s="551"/>
    </row>
    <row r="54" spans="1:14" ht="21.75" thickBot="1">
      <c r="A54" s="278" t="s">
        <v>269</v>
      </c>
      <c r="B54" s="279"/>
      <c r="C54" s="600">
        <f>E30</f>
        <v>23000</v>
      </c>
      <c r="D54" s="601"/>
      <c r="E54" s="600">
        <f>E33</f>
        <v>15000</v>
      </c>
      <c r="F54" s="602"/>
    </row>
    <row r="55" spans="1:14" ht="21.75" thickBot="1">
      <c r="A55" s="554" t="s">
        <v>270</v>
      </c>
      <c r="B55" s="555"/>
      <c r="C55" s="555"/>
      <c r="D55" s="555"/>
      <c r="E55" s="555"/>
      <c r="F55" s="556"/>
    </row>
    <row r="56" spans="1:14" ht="21.75" thickBot="1">
      <c r="A56" s="272" t="s">
        <v>271</v>
      </c>
      <c r="B56" s="275"/>
      <c r="C56" s="557">
        <f>C52</f>
        <v>20000</v>
      </c>
      <c r="D56" s="558"/>
      <c r="E56" s="598">
        <f>C33</f>
        <v>10000</v>
      </c>
      <c r="F56" s="599"/>
      <c r="G56" s="127" t="s">
        <v>10</v>
      </c>
      <c r="H56" s="346" t="s">
        <v>281</v>
      </c>
      <c r="I56" s="347"/>
      <c r="J56" s="441"/>
      <c r="K56" s="442" t="s">
        <v>11</v>
      </c>
      <c r="L56" s="443"/>
      <c r="M56" s="577" t="s">
        <v>12</v>
      </c>
      <c r="N56" s="443"/>
    </row>
    <row r="57" spans="1:14" ht="21.75" thickBot="1">
      <c r="A57" s="276" t="s">
        <v>272</v>
      </c>
      <c r="B57" s="275"/>
      <c r="C57" s="552">
        <f>F30</f>
        <v>-3000</v>
      </c>
      <c r="D57" s="553"/>
      <c r="E57" s="550">
        <f>F33</f>
        <v>-5000</v>
      </c>
      <c r="F57" s="551"/>
      <c r="G57" s="282" t="s">
        <v>282</v>
      </c>
      <c r="H57" s="606" t="s">
        <v>284</v>
      </c>
      <c r="I57" s="607"/>
      <c r="J57" s="608"/>
      <c r="K57" s="581">
        <f>K43</f>
        <v>20000</v>
      </c>
      <c r="L57" s="582"/>
      <c r="M57" s="583"/>
      <c r="N57" s="584"/>
    </row>
    <row r="58" spans="1:14" ht="21.75" thickBot="1">
      <c r="A58" s="280" t="s">
        <v>273</v>
      </c>
      <c r="B58" s="279"/>
      <c r="C58" s="575">
        <f>E30</f>
        <v>23000</v>
      </c>
      <c r="D58" s="576"/>
      <c r="E58" s="573">
        <f>E33</f>
        <v>15000</v>
      </c>
      <c r="F58" s="574"/>
      <c r="G58" s="283" t="s">
        <v>283</v>
      </c>
      <c r="H58" s="585" t="s">
        <v>285</v>
      </c>
      <c r="I58" s="586"/>
      <c r="J58" s="587"/>
      <c r="K58" s="588">
        <f>K44</f>
        <v>10000</v>
      </c>
      <c r="L58" s="589"/>
      <c r="M58" s="590"/>
      <c r="N58" s="591"/>
    </row>
    <row r="59" spans="1:14" ht="21">
      <c r="A59" s="64"/>
      <c r="B59" s="64"/>
      <c r="C59" s="64"/>
      <c r="D59" s="64"/>
      <c r="E59" s="64"/>
      <c r="F59" s="64"/>
      <c r="G59" s="284" t="s">
        <v>276</v>
      </c>
      <c r="H59" s="603" t="s">
        <v>279</v>
      </c>
      <c r="I59" s="604"/>
      <c r="J59" s="605"/>
      <c r="K59" s="568"/>
      <c r="L59" s="567"/>
      <c r="M59" s="566">
        <f>K57</f>
        <v>20000</v>
      </c>
      <c r="N59" s="569"/>
    </row>
    <row r="60" spans="1:14" ht="21.75" thickBot="1">
      <c r="A60" s="64"/>
      <c r="B60" s="64"/>
      <c r="C60" s="64"/>
      <c r="D60" s="64"/>
      <c r="E60" s="64"/>
      <c r="F60" s="64"/>
      <c r="G60" s="203" t="s">
        <v>277</v>
      </c>
      <c r="H60" s="609" t="s">
        <v>280</v>
      </c>
      <c r="I60" s="610"/>
      <c r="J60" s="611"/>
      <c r="K60" s="612"/>
      <c r="L60" s="613"/>
      <c r="M60" s="612">
        <f>K58</f>
        <v>10000</v>
      </c>
      <c r="N60" s="519"/>
    </row>
    <row r="61" spans="1:14" ht="21.75" thickBot="1">
      <c r="A61" s="64"/>
      <c r="B61" s="64"/>
      <c r="C61" s="64"/>
      <c r="D61" s="64"/>
      <c r="E61" s="64"/>
      <c r="F61" s="64"/>
      <c r="G61" s="346" t="s">
        <v>286</v>
      </c>
      <c r="H61" s="347"/>
      <c r="I61" s="347"/>
      <c r="J61" s="347"/>
      <c r="K61" s="347"/>
      <c r="L61" s="347"/>
      <c r="M61" s="347"/>
      <c r="N61" s="397"/>
    </row>
    <row r="62" spans="1:14" ht="21">
      <c r="A62" s="64"/>
      <c r="B62" s="64"/>
      <c r="C62" s="64"/>
      <c r="D62" s="64"/>
      <c r="E62" s="64"/>
      <c r="F62" s="64"/>
      <c r="G62" s="282" t="s">
        <v>287</v>
      </c>
      <c r="H62" s="614" t="s">
        <v>288</v>
      </c>
      <c r="I62" s="615"/>
      <c r="J62" s="616"/>
      <c r="K62" s="581">
        <f>K57</f>
        <v>20000</v>
      </c>
      <c r="L62" s="582"/>
      <c r="M62" s="583"/>
      <c r="N62" s="584"/>
    </row>
    <row r="63" spans="1:14" ht="21">
      <c r="A63" s="64"/>
      <c r="B63" s="64"/>
      <c r="C63" s="64"/>
      <c r="D63" s="64"/>
      <c r="E63" s="64"/>
      <c r="F63" s="64"/>
      <c r="G63" s="283" t="s">
        <v>290</v>
      </c>
      <c r="H63" s="617" t="s">
        <v>289</v>
      </c>
      <c r="I63" s="618"/>
      <c r="J63" s="619"/>
      <c r="K63" s="588">
        <f>K58</f>
        <v>10000</v>
      </c>
      <c r="L63" s="589"/>
      <c r="M63" s="590"/>
      <c r="N63" s="591"/>
    </row>
    <row r="64" spans="1:14" ht="21">
      <c r="A64" s="64"/>
      <c r="B64" s="64"/>
      <c r="C64" s="64"/>
      <c r="D64" s="64"/>
      <c r="E64" s="64"/>
      <c r="F64" s="64"/>
      <c r="G64" s="284" t="s">
        <v>291</v>
      </c>
      <c r="H64" s="603" t="s">
        <v>284</v>
      </c>
      <c r="I64" s="604"/>
      <c r="J64" s="605"/>
      <c r="K64" s="568"/>
      <c r="L64" s="567"/>
      <c r="M64" s="566">
        <f>M59</f>
        <v>20000</v>
      </c>
      <c r="N64" s="569"/>
    </row>
    <row r="65" spans="7:14" ht="15.75" thickBot="1">
      <c r="G65" s="203">
        <v>32</v>
      </c>
      <c r="H65" s="609" t="s">
        <v>285</v>
      </c>
      <c r="I65" s="610"/>
      <c r="J65" s="611"/>
      <c r="K65" s="612"/>
      <c r="L65" s="613"/>
      <c r="M65" s="612">
        <f>M60</f>
        <v>10000</v>
      </c>
      <c r="N65" s="519"/>
    </row>
    <row r="66" spans="7:14" ht="15.75" thickBot="1">
      <c r="G66" s="346" t="s">
        <v>292</v>
      </c>
      <c r="H66" s="347"/>
      <c r="I66" s="347"/>
      <c r="J66" s="347"/>
      <c r="K66" s="347"/>
      <c r="L66" s="347"/>
      <c r="M66" s="347"/>
      <c r="N66" s="397"/>
    </row>
    <row r="67" spans="7:14" ht="21">
      <c r="G67" s="288" t="s">
        <v>291</v>
      </c>
      <c r="H67" s="606" t="s">
        <v>284</v>
      </c>
      <c r="I67" s="607"/>
      <c r="J67" s="608"/>
      <c r="K67" s="621">
        <f>E56</f>
        <v>10000</v>
      </c>
      <c r="L67" s="622"/>
      <c r="M67" s="623"/>
      <c r="N67" s="624"/>
    </row>
    <row r="68" spans="7:14" ht="21">
      <c r="G68" s="283" t="s">
        <v>294</v>
      </c>
      <c r="H68" s="585" t="s">
        <v>285</v>
      </c>
      <c r="I68" s="586"/>
      <c r="J68" s="587"/>
      <c r="K68" s="588">
        <f>E57</f>
        <v>-5000</v>
      </c>
      <c r="L68" s="589"/>
      <c r="M68" s="590"/>
      <c r="N68" s="591"/>
    </row>
    <row r="69" spans="7:14">
      <c r="G69" s="284">
        <v>6031</v>
      </c>
      <c r="H69" s="603" t="s">
        <v>295</v>
      </c>
      <c r="I69" s="604"/>
      <c r="J69" s="605"/>
      <c r="K69" s="568"/>
      <c r="L69" s="567"/>
      <c r="M69" s="566">
        <f>K67</f>
        <v>10000</v>
      </c>
      <c r="N69" s="569"/>
    </row>
    <row r="70" spans="7:14" ht="15.75" thickBot="1">
      <c r="G70" s="203">
        <v>6032</v>
      </c>
      <c r="H70" s="609" t="s">
        <v>296</v>
      </c>
      <c r="I70" s="610"/>
      <c r="J70" s="611"/>
      <c r="K70" s="612"/>
      <c r="L70" s="613"/>
      <c r="M70" s="612">
        <f>K68</f>
        <v>-5000</v>
      </c>
      <c r="N70" s="519"/>
    </row>
    <row r="71" spans="7:14" ht="15.75" thickBot="1">
      <c r="G71" s="444" t="s">
        <v>293</v>
      </c>
      <c r="H71" s="620"/>
      <c r="I71" s="620"/>
      <c r="J71" s="620"/>
      <c r="K71" s="620"/>
      <c r="L71" s="620"/>
      <c r="M71" s="620"/>
      <c r="N71" s="445"/>
    </row>
  </sheetData>
  <sheetProtection password="C7AA" sheet="1" objects="1" scenarios="1"/>
  <mergeCells count="136">
    <mergeCell ref="G71:N71"/>
    <mergeCell ref="H69:J69"/>
    <mergeCell ref="K69:L69"/>
    <mergeCell ref="M69:N69"/>
    <mergeCell ref="H70:J70"/>
    <mergeCell ref="K70:L70"/>
    <mergeCell ref="M70:N70"/>
    <mergeCell ref="G61:N61"/>
    <mergeCell ref="K64:L64"/>
    <mergeCell ref="M64:N64"/>
    <mergeCell ref="G66:N66"/>
    <mergeCell ref="H67:J67"/>
    <mergeCell ref="K67:L67"/>
    <mergeCell ref="M67:N67"/>
    <mergeCell ref="H68:J68"/>
    <mergeCell ref="K68:L68"/>
    <mergeCell ref="M68:N68"/>
    <mergeCell ref="H60:J60"/>
    <mergeCell ref="K60:L60"/>
    <mergeCell ref="M60:N60"/>
    <mergeCell ref="H65:J65"/>
    <mergeCell ref="K65:L65"/>
    <mergeCell ref="M65:N65"/>
    <mergeCell ref="K62:L62"/>
    <mergeCell ref="K63:L63"/>
    <mergeCell ref="M62:N62"/>
    <mergeCell ref="M63:N63"/>
    <mergeCell ref="H62:J62"/>
    <mergeCell ref="H63:J63"/>
    <mergeCell ref="H64:J64"/>
    <mergeCell ref="H58:J58"/>
    <mergeCell ref="K58:L58"/>
    <mergeCell ref="M58:N58"/>
    <mergeCell ref="H59:J59"/>
    <mergeCell ref="K59:L59"/>
    <mergeCell ref="M59:N59"/>
    <mergeCell ref="H56:J56"/>
    <mergeCell ref="K56:L56"/>
    <mergeCell ref="M56:N56"/>
    <mergeCell ref="H57:J57"/>
    <mergeCell ref="K57:L57"/>
    <mergeCell ref="M57:N57"/>
    <mergeCell ref="M50:N50"/>
    <mergeCell ref="H45:J45"/>
    <mergeCell ref="K45:L45"/>
    <mergeCell ref="M45:N45"/>
    <mergeCell ref="H47:L47"/>
    <mergeCell ref="M47:N47"/>
    <mergeCell ref="E58:F58"/>
    <mergeCell ref="C58:D58"/>
    <mergeCell ref="H42:J42"/>
    <mergeCell ref="K42:L42"/>
    <mergeCell ref="M42:N42"/>
    <mergeCell ref="H43:J43"/>
    <mergeCell ref="K43:L43"/>
    <mergeCell ref="M43:N43"/>
    <mergeCell ref="H44:J44"/>
    <mergeCell ref="K44:L44"/>
    <mergeCell ref="M44:N44"/>
    <mergeCell ref="H46:J46"/>
    <mergeCell ref="K46:L46"/>
    <mergeCell ref="M46:N46"/>
    <mergeCell ref="C56:D56"/>
    <mergeCell ref="E56:F56"/>
    <mergeCell ref="C54:D54"/>
    <mergeCell ref="E54:F54"/>
    <mergeCell ref="E57:F57"/>
    <mergeCell ref="C57:D57"/>
    <mergeCell ref="A55:F55"/>
    <mergeCell ref="C51:D51"/>
    <mergeCell ref="E51:F51"/>
    <mergeCell ref="C52:D52"/>
    <mergeCell ref="E53:F53"/>
    <mergeCell ref="C53:D53"/>
    <mergeCell ref="E52:F52"/>
    <mergeCell ref="A24:A28"/>
    <mergeCell ref="A29:A31"/>
    <mergeCell ref="A32:A34"/>
    <mergeCell ref="A50:B50"/>
    <mergeCell ref="E50:F50"/>
    <mergeCell ref="C50:D50"/>
    <mergeCell ref="E46:F46"/>
    <mergeCell ref="J3:K3"/>
    <mergeCell ref="J4:K4"/>
    <mergeCell ref="J6:K6"/>
    <mergeCell ref="J5:K5"/>
    <mergeCell ref="H11:J11"/>
    <mergeCell ref="K11:L11"/>
    <mergeCell ref="H14:J14"/>
    <mergeCell ref="H24:J24"/>
    <mergeCell ref="K24:L24"/>
    <mergeCell ref="H34:J34"/>
    <mergeCell ref="K34:L34"/>
    <mergeCell ref="M11:N11"/>
    <mergeCell ref="H12:J12"/>
    <mergeCell ref="K12:L12"/>
    <mergeCell ref="M12:N12"/>
    <mergeCell ref="H13:J13"/>
    <mergeCell ref="K13:L13"/>
    <mergeCell ref="M13:N13"/>
    <mergeCell ref="M17:N17"/>
    <mergeCell ref="K14:L14"/>
    <mergeCell ref="M14:N14"/>
    <mergeCell ref="G15:N15"/>
    <mergeCell ref="M18:N18"/>
    <mergeCell ref="K21:L21"/>
    <mergeCell ref="H16:J16"/>
    <mergeCell ref="H17:J17"/>
    <mergeCell ref="H18:J18"/>
    <mergeCell ref="K16:L16"/>
    <mergeCell ref="K17:L17"/>
    <mergeCell ref="K18:L18"/>
    <mergeCell ref="G22:H22"/>
    <mergeCell ref="M24:N24"/>
    <mergeCell ref="H25:J25"/>
    <mergeCell ref="K25:L25"/>
    <mergeCell ref="M25:N25"/>
    <mergeCell ref="H29:J29"/>
    <mergeCell ref="K29:L29"/>
    <mergeCell ref="H26:J26"/>
    <mergeCell ref="K26:L26"/>
    <mergeCell ref="M26:N26"/>
    <mergeCell ref="M34:N34"/>
    <mergeCell ref="G27:N27"/>
    <mergeCell ref="G30:N30"/>
    <mergeCell ref="G33:N33"/>
    <mergeCell ref="H32:J32"/>
    <mergeCell ref="K32:L32"/>
    <mergeCell ref="M32:N32"/>
    <mergeCell ref="H31:J31"/>
    <mergeCell ref="K31:L31"/>
    <mergeCell ref="M31:N31"/>
    <mergeCell ref="H28:J28"/>
    <mergeCell ref="K28:L28"/>
    <mergeCell ref="M28:N28"/>
    <mergeCell ref="M29:N29"/>
  </mergeCells>
  <dataValidations count="1">
    <dataValidation type="list" allowBlank="1" showInputMessage="1" showErrorMessage="1" sqref="M5">
      <formula1>$P$2:$P$4</formula1>
    </dataValidation>
  </dataValidations>
  <pageMargins left="0.14000000000000001" right="0.17" top="0.33" bottom="0.75" header="0.3" footer="0.3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8:J44"/>
  <sheetViews>
    <sheetView showGridLines="0" workbookViewId="0"/>
  </sheetViews>
  <sheetFormatPr baseColWidth="10" defaultRowHeight="15"/>
  <cols>
    <col min="1" max="1" width="7.42578125" customWidth="1"/>
    <col min="10" max="10" width="0" hidden="1" customWidth="1"/>
  </cols>
  <sheetData>
    <row r="8" spans="1:5">
      <c r="A8" s="5" t="s">
        <v>297</v>
      </c>
    </row>
    <row r="9" spans="1:5" ht="15.75" thickBot="1">
      <c r="A9" s="5" t="s">
        <v>298</v>
      </c>
    </row>
    <row r="10" spans="1:5" ht="15.75" thickBot="1">
      <c r="A10" s="5" t="s">
        <v>299</v>
      </c>
      <c r="B10" s="658">
        <v>200000</v>
      </c>
      <c r="C10" s="659"/>
      <c r="D10" s="197" t="s">
        <v>300</v>
      </c>
    </row>
    <row r="11" spans="1:5" ht="15.75" thickBot="1">
      <c r="A11" t="s">
        <v>301</v>
      </c>
      <c r="C11" s="658">
        <v>60000000</v>
      </c>
      <c r="D11" s="659"/>
      <c r="E11" t="s">
        <v>302</v>
      </c>
    </row>
    <row r="12" spans="1:5">
      <c r="A12" t="s">
        <v>303</v>
      </c>
    </row>
    <row r="14" spans="1:5" ht="21">
      <c r="A14" s="289" t="s">
        <v>304</v>
      </c>
    </row>
    <row r="15" spans="1:5" ht="21">
      <c r="A15" s="290" t="s">
        <v>305</v>
      </c>
    </row>
    <row r="16" spans="1:5" ht="15.75" thickBot="1"/>
    <row r="17" spans="1:10" ht="15.75" thickBot="1">
      <c r="A17" s="127" t="s">
        <v>10</v>
      </c>
      <c r="B17" s="346" t="s">
        <v>306</v>
      </c>
      <c r="C17" s="347"/>
      <c r="D17" s="441"/>
      <c r="E17" s="442" t="s">
        <v>11</v>
      </c>
      <c r="F17" s="443"/>
      <c r="G17" s="577" t="s">
        <v>12</v>
      </c>
      <c r="H17" s="443"/>
    </row>
    <row r="18" spans="1:10">
      <c r="A18" s="294" t="s">
        <v>307</v>
      </c>
      <c r="B18" s="655" t="s">
        <v>308</v>
      </c>
      <c r="C18" s="656"/>
      <c r="D18" s="657"/>
      <c r="E18" s="627">
        <f>C11</f>
        <v>60000000</v>
      </c>
      <c r="F18" s="628"/>
      <c r="G18" s="452"/>
      <c r="H18" s="453"/>
      <c r="J18" s="86">
        <v>0.19</v>
      </c>
    </row>
    <row r="19" spans="1:10" ht="15.75" thickBot="1">
      <c r="A19" s="82">
        <v>512</v>
      </c>
      <c r="B19" s="545" t="s">
        <v>113</v>
      </c>
      <c r="C19" s="546"/>
      <c r="D19" s="547"/>
      <c r="E19" s="637"/>
      <c r="F19" s="638"/>
      <c r="G19" s="639">
        <f>E18</f>
        <v>60000000</v>
      </c>
      <c r="H19" s="640"/>
    </row>
    <row r="20" spans="1:10" ht="15.75" thickBot="1">
      <c r="A20" s="346" t="s">
        <v>309</v>
      </c>
      <c r="B20" s="347"/>
      <c r="C20" s="347"/>
      <c r="D20" s="347"/>
      <c r="E20" s="347"/>
      <c r="F20" s="347"/>
      <c r="G20" s="347"/>
      <c r="H20" s="397"/>
    </row>
    <row r="21" spans="1:10">
      <c r="A21" s="270">
        <v>512</v>
      </c>
      <c r="B21" s="647"/>
      <c r="C21" s="648"/>
      <c r="D21" s="649"/>
      <c r="E21" s="651">
        <f>G22+G23</f>
        <v>714000</v>
      </c>
      <c r="F21" s="652"/>
      <c r="G21" s="653"/>
      <c r="H21" s="649"/>
    </row>
    <row r="22" spans="1:10">
      <c r="A22" s="165" t="s">
        <v>310</v>
      </c>
      <c r="B22" s="452"/>
      <c r="C22" s="650"/>
      <c r="D22" s="453"/>
      <c r="E22" s="452"/>
      <c r="F22" s="453"/>
      <c r="G22" s="627">
        <f>3*B10</f>
        <v>600000</v>
      </c>
      <c r="H22" s="654"/>
    </row>
    <row r="23" spans="1:10" ht="15.75" thickBot="1">
      <c r="A23" s="170" t="s">
        <v>82</v>
      </c>
      <c r="B23" s="644"/>
      <c r="C23" s="645"/>
      <c r="D23" s="646"/>
      <c r="E23" s="644"/>
      <c r="F23" s="646"/>
      <c r="G23" s="642">
        <f>G22*J18</f>
        <v>114000</v>
      </c>
      <c r="H23" s="643"/>
    </row>
    <row r="24" spans="1:10" ht="14.25" customHeight="1">
      <c r="A24" s="271"/>
      <c r="B24" s="293"/>
      <c r="C24" s="293"/>
      <c r="D24" s="293"/>
      <c r="E24" s="293"/>
      <c r="F24" s="293"/>
      <c r="G24" s="295"/>
      <c r="H24" s="269"/>
    </row>
    <row r="25" spans="1:10" ht="14.25" customHeight="1">
      <c r="A25" s="271" t="s">
        <v>311</v>
      </c>
      <c r="B25" s="293"/>
      <c r="C25" s="293"/>
      <c r="D25" s="293"/>
      <c r="E25" s="293"/>
      <c r="F25" s="293"/>
      <c r="G25" s="295"/>
      <c r="H25" s="269"/>
    </row>
    <row r="26" spans="1:10">
      <c r="A26" s="296"/>
      <c r="B26" s="249"/>
      <c r="C26" s="249"/>
      <c r="D26" s="249"/>
      <c r="E26" s="249"/>
      <c r="F26" s="249"/>
      <c r="G26" s="249"/>
      <c r="H26" s="297"/>
    </row>
    <row r="27" spans="1:10">
      <c r="A27" s="83">
        <v>681</v>
      </c>
      <c r="B27" s="641" t="s">
        <v>312</v>
      </c>
      <c r="C27" s="641"/>
      <c r="D27" s="641"/>
      <c r="E27" s="635">
        <f>C11*5%*8/12</f>
        <v>2000000</v>
      </c>
      <c r="F27" s="636"/>
      <c r="G27" s="390"/>
      <c r="H27" s="390"/>
    </row>
    <row r="28" spans="1:10">
      <c r="A28" s="83">
        <v>2813</v>
      </c>
      <c r="B28" s="641" t="s">
        <v>313</v>
      </c>
      <c r="C28" s="641"/>
      <c r="D28" s="641"/>
      <c r="E28" s="390"/>
      <c r="F28" s="390"/>
      <c r="G28" s="635">
        <f>E27</f>
        <v>2000000</v>
      </c>
      <c r="H28" s="636"/>
    </row>
    <row r="29" spans="1:10">
      <c r="A29" s="11"/>
      <c r="B29" s="11"/>
      <c r="C29" s="11"/>
      <c r="D29" s="11"/>
      <c r="E29" s="11"/>
      <c r="F29" s="11"/>
      <c r="G29" s="11"/>
      <c r="H29" s="11"/>
    </row>
    <row r="30" spans="1:10">
      <c r="A30" s="11"/>
      <c r="B30" s="11"/>
      <c r="C30" s="11"/>
      <c r="D30" s="11"/>
      <c r="E30" s="11"/>
      <c r="F30" s="11"/>
      <c r="G30" s="11"/>
      <c r="H30" s="11"/>
    </row>
    <row r="31" spans="1:10">
      <c r="A31" s="11"/>
      <c r="B31" s="11"/>
      <c r="C31" s="11"/>
      <c r="D31" s="11"/>
      <c r="E31" s="11"/>
      <c r="F31" s="11"/>
      <c r="G31" s="11"/>
      <c r="H31" s="11"/>
    </row>
    <row r="32" spans="1:10">
      <c r="A32" s="298" t="s">
        <v>314</v>
      </c>
      <c r="B32" s="11"/>
      <c r="C32" s="11"/>
      <c r="D32" s="11"/>
      <c r="E32" s="11"/>
      <c r="F32" s="11"/>
      <c r="G32" s="11"/>
      <c r="H32" s="11"/>
    </row>
    <row r="33" spans="1:9">
      <c r="A33" s="11"/>
      <c r="B33" s="11"/>
      <c r="C33" s="11"/>
      <c r="D33" s="11"/>
      <c r="E33" s="11"/>
      <c r="F33" s="11"/>
      <c r="G33" s="11"/>
      <c r="H33" s="11"/>
    </row>
    <row r="34" spans="1:9">
      <c r="A34" s="348" t="s">
        <v>315</v>
      </c>
      <c r="B34" s="349"/>
      <c r="C34" s="349"/>
      <c r="D34" s="349"/>
      <c r="E34" s="349"/>
      <c r="F34" s="349"/>
      <c r="G34" s="349"/>
      <c r="H34" s="349"/>
      <c r="I34" s="628"/>
    </row>
    <row r="37" spans="1:9">
      <c r="A37" s="83">
        <v>6132</v>
      </c>
      <c r="B37" s="629" t="s">
        <v>316</v>
      </c>
      <c r="C37" s="630"/>
      <c r="D37" s="631"/>
      <c r="E37" s="635">
        <f>G22</f>
        <v>600000</v>
      </c>
      <c r="F37" s="636"/>
      <c r="G37" s="390"/>
      <c r="H37" s="390"/>
    </row>
    <row r="38" spans="1:9">
      <c r="A38" s="83" t="s">
        <v>82</v>
      </c>
      <c r="B38" s="629" t="s">
        <v>235</v>
      </c>
      <c r="C38" s="630"/>
      <c r="D38" s="631"/>
      <c r="E38" s="635">
        <f>G23</f>
        <v>114000</v>
      </c>
      <c r="F38" s="636"/>
      <c r="G38" s="635"/>
      <c r="H38" s="636"/>
    </row>
    <row r="39" spans="1:9" ht="15.75" thickBot="1">
      <c r="A39" s="82">
        <v>512</v>
      </c>
      <c r="B39" s="632" t="s">
        <v>317</v>
      </c>
      <c r="C39" s="633"/>
      <c r="D39" s="634"/>
      <c r="E39" s="637"/>
      <c r="F39" s="638"/>
      <c r="G39" s="639">
        <f>E37+E38</f>
        <v>714000</v>
      </c>
      <c r="H39" s="640"/>
    </row>
    <row r="40" spans="1:9" ht="15.75" thickBot="1">
      <c r="A40" s="444" t="s">
        <v>318</v>
      </c>
      <c r="B40" s="620"/>
      <c r="C40" s="620"/>
      <c r="D40" s="620"/>
      <c r="E40" s="620"/>
      <c r="F40" s="620"/>
      <c r="G40" s="620"/>
      <c r="H40" s="445"/>
    </row>
    <row r="41" spans="1:9">
      <c r="A41" s="83">
        <v>6132</v>
      </c>
      <c r="B41" s="629" t="s">
        <v>316</v>
      </c>
      <c r="C41" s="630"/>
      <c r="D41" s="631"/>
      <c r="E41" s="635">
        <f>G22</f>
        <v>600000</v>
      </c>
      <c r="F41" s="636"/>
      <c r="G41" s="390"/>
      <c r="H41" s="390"/>
    </row>
    <row r="42" spans="1:9">
      <c r="A42" s="82" t="s">
        <v>82</v>
      </c>
      <c r="B42" s="632" t="s">
        <v>235</v>
      </c>
      <c r="C42" s="633"/>
      <c r="D42" s="634"/>
      <c r="E42" s="625">
        <f>G23</f>
        <v>114000</v>
      </c>
      <c r="F42" s="626"/>
      <c r="G42" s="625"/>
      <c r="H42" s="626"/>
    </row>
    <row r="43" spans="1:9">
      <c r="A43" s="83">
        <v>512</v>
      </c>
      <c r="B43" s="629" t="s">
        <v>317</v>
      </c>
      <c r="C43" s="630"/>
      <c r="D43" s="631"/>
      <c r="E43" s="291"/>
      <c r="F43" s="292"/>
      <c r="G43" s="627">
        <f>E41+E42</f>
        <v>714000</v>
      </c>
      <c r="H43" s="628"/>
    </row>
    <row r="44" spans="1:9">
      <c r="A44" s="459" t="s">
        <v>319</v>
      </c>
      <c r="B44" s="509"/>
      <c r="C44" s="509"/>
      <c r="D44" s="509"/>
      <c r="E44" s="509"/>
      <c r="F44" s="509"/>
      <c r="G44" s="509"/>
      <c r="H44" s="460"/>
    </row>
  </sheetData>
  <sheetProtection password="C7AA" sheet="1" objects="1" scenarios="1"/>
  <mergeCells count="47">
    <mergeCell ref="B10:C10"/>
    <mergeCell ref="C11:D11"/>
    <mergeCell ref="G17:H17"/>
    <mergeCell ref="E17:F17"/>
    <mergeCell ref="B17:D17"/>
    <mergeCell ref="B18:D18"/>
    <mergeCell ref="E18:F18"/>
    <mergeCell ref="G18:H18"/>
    <mergeCell ref="B19:D19"/>
    <mergeCell ref="E19:F19"/>
    <mergeCell ref="G19:H19"/>
    <mergeCell ref="G23:H23"/>
    <mergeCell ref="B23:D23"/>
    <mergeCell ref="E22:F22"/>
    <mergeCell ref="E23:F23"/>
    <mergeCell ref="A20:H20"/>
    <mergeCell ref="B21:D21"/>
    <mergeCell ref="B22:D22"/>
    <mergeCell ref="E21:F21"/>
    <mergeCell ref="G21:H21"/>
    <mergeCell ref="G22:H22"/>
    <mergeCell ref="B27:D27"/>
    <mergeCell ref="E27:F27"/>
    <mergeCell ref="G27:H27"/>
    <mergeCell ref="B28:D28"/>
    <mergeCell ref="E28:F28"/>
    <mergeCell ref="G28:H28"/>
    <mergeCell ref="A34:I34"/>
    <mergeCell ref="B39:D39"/>
    <mergeCell ref="E39:F39"/>
    <mergeCell ref="G39:H39"/>
    <mergeCell ref="A40:H40"/>
    <mergeCell ref="B37:D37"/>
    <mergeCell ref="E37:F37"/>
    <mergeCell ref="G37:H37"/>
    <mergeCell ref="B38:D38"/>
    <mergeCell ref="E38:F38"/>
    <mergeCell ref="G38:H38"/>
    <mergeCell ref="G41:H41"/>
    <mergeCell ref="G42:H42"/>
    <mergeCell ref="G43:H43"/>
    <mergeCell ref="A44:H44"/>
    <mergeCell ref="B41:D41"/>
    <mergeCell ref="B42:D42"/>
    <mergeCell ref="B43:D43"/>
    <mergeCell ref="E41:F41"/>
    <mergeCell ref="E42:F42"/>
  </mergeCells>
  <pageMargins left="0.2" right="0.26" top="0.39" bottom="0.33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20</vt:i4>
      </vt:variant>
    </vt:vector>
  </HeadingPairs>
  <TitlesOfParts>
    <vt:vector size="20" baseType="lpstr">
      <vt:lpstr>MENU</vt:lpstr>
      <vt:lpstr>Feuil2</vt:lpstr>
      <vt:lpstr>Feuil1</vt:lpstr>
      <vt:lpstr>Feuil3</vt:lpstr>
      <vt:lpstr>Feuil4</vt:lpstr>
      <vt:lpstr>Feuil5</vt:lpstr>
      <vt:lpstr>Feuil6</vt:lpstr>
      <vt:lpstr>Feuil7</vt:lpstr>
      <vt:lpstr>Feuil8</vt:lpstr>
      <vt:lpstr>Feuil9</vt:lpstr>
      <vt:lpstr>Feuil10</vt:lpstr>
      <vt:lpstr>Feuil11</vt:lpstr>
      <vt:lpstr>Feuil12</vt:lpstr>
      <vt:lpstr>Feuil13</vt:lpstr>
      <vt:lpstr>Feuil14</vt:lpstr>
      <vt:lpstr>Feuil15</vt:lpstr>
      <vt:lpstr>Feuil16</vt:lpstr>
      <vt:lpstr>Feuil17</vt:lpstr>
      <vt:lpstr>Feuil18</vt:lpstr>
      <vt:lpstr>Feuil19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2021-02-20T10:07:40Z</dcterms:modified>
</cp:coreProperties>
</file>