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drawings/drawing9.xml" ContentType="application/vnd.openxmlformats-officedocument.drawing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drawings/drawing13.xml" ContentType="application/vnd.openxmlformats-officedocument.drawing+xml"/>
  <Override PartName="/xl/worksheets/sheet1.xml" ContentType="application/vnd.openxmlformats-officedocument.spreadsheetml.worksheet+xml"/>
  <Override PartName="/xl/drawings/drawing11.xml" ContentType="application/vnd.openxmlformats-officedocument.drawing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-15" yWindow="-15" windowWidth="20550" windowHeight="8100" tabRatio="602"/>
  </bookViews>
  <sheets>
    <sheet name="Menu" sheetId="1" r:id="rId1"/>
    <sheet name="Schéma d'organisation" sheetId="13" r:id="rId2"/>
    <sheet name="Coût d'entrée" sheetId="2" r:id="rId3"/>
    <sheet name="L'inventaire" sheetId="4" r:id="rId4"/>
    <sheet name="FACTURE +Emballage" sheetId="5" r:id="rId5"/>
    <sheet name="Travaux en cours" sheetId="6" r:id="rId6"/>
    <sheet name="Produits &amp; Charge anterieurs" sheetId="8" r:id="rId7"/>
    <sheet name="Deficit N-1" sheetId="9" r:id="rId8"/>
    <sheet name="Interets à recevoir" sheetId="10" r:id="rId9"/>
    <sheet name="contrat de location simple" sheetId="11" r:id="rId10"/>
    <sheet name="CORRECTION D4ERREUR" sheetId="12" r:id="rId11"/>
    <sheet name="Paie avec declaration " sheetId="15" r:id="rId12"/>
    <sheet name="Les Achats" sheetId="17" r:id="rId13"/>
  </sheets>
  <calcPr calcId="125725"/>
</workbook>
</file>

<file path=xl/calcChain.xml><?xml version="1.0" encoding="utf-8"?>
<calcChain xmlns="http://schemas.openxmlformats.org/spreadsheetml/2006/main">
  <c r="G40" i="17"/>
  <c r="F58"/>
  <c r="F52"/>
  <c r="F59" s="1"/>
  <c r="G33"/>
  <c r="F32"/>
  <c r="G28"/>
  <c r="F27"/>
  <c r="F26"/>
  <c r="E16"/>
  <c r="E15"/>
  <c r="I15" i="15"/>
  <c r="D20" s="1"/>
  <c r="F40" s="1"/>
  <c r="G29"/>
  <c r="I23"/>
  <c r="H72" i="5"/>
  <c r="D64" i="12"/>
  <c r="C32"/>
  <c r="C14"/>
  <c r="C23" s="1"/>
  <c r="D24" s="1"/>
  <c r="C9"/>
  <c r="D10" s="1"/>
  <c r="D11" s="1"/>
  <c r="F53" i="17" l="1"/>
  <c r="G60" s="1"/>
  <c r="G20" i="15"/>
  <c r="F53"/>
  <c r="F41"/>
  <c r="F42"/>
  <c r="F43"/>
  <c r="D21"/>
  <c r="D30" s="1"/>
  <c r="G30" s="1"/>
  <c r="G21"/>
  <c r="F52"/>
  <c r="I25"/>
  <c r="D34" i="12"/>
  <c r="C37" s="1"/>
  <c r="D59" s="1"/>
  <c r="D15"/>
  <c r="D33"/>
  <c r="D39" s="1"/>
  <c r="C58" s="1"/>
  <c r="D38"/>
  <c r="I22" i="15" l="1"/>
  <c r="I26"/>
  <c r="G31" s="1"/>
  <c r="G32" s="1"/>
  <c r="G54"/>
  <c r="F56" s="1"/>
  <c r="G57" s="1"/>
  <c r="G44"/>
  <c r="F46" s="1"/>
  <c r="G47" s="1"/>
  <c r="F32"/>
  <c r="C57" i="12"/>
  <c r="C62" s="1"/>
  <c r="D63" s="1"/>
  <c r="C66" s="1"/>
  <c r="D67" s="1"/>
  <c r="C44"/>
  <c r="C50" l="1"/>
  <c r="D51" s="1"/>
  <c r="D45"/>
  <c r="F30" i="11" l="1"/>
  <c r="H32"/>
  <c r="H19"/>
  <c r="F18"/>
  <c r="F25" i="10"/>
  <c r="H26"/>
  <c r="F20"/>
  <c r="F19" s="1"/>
  <c r="H22"/>
  <c r="H21"/>
  <c r="F7"/>
  <c r="H8" s="1"/>
  <c r="E4"/>
  <c r="F10" s="1"/>
  <c r="H11" s="1"/>
  <c r="F13" s="1"/>
  <c r="H14" s="1"/>
  <c r="F5" i="9"/>
  <c r="F8" s="1"/>
  <c r="L3"/>
  <c r="F9"/>
  <c r="F14" s="1"/>
  <c r="H15" s="1"/>
  <c r="F18" s="1"/>
  <c r="H19" s="1"/>
  <c r="H32" i="8"/>
  <c r="H31"/>
  <c r="F34" s="1"/>
  <c r="H35" s="1"/>
  <c r="F29"/>
  <c r="M30" s="1"/>
  <c r="F30"/>
  <c r="F17"/>
  <c r="F21" s="1"/>
  <c r="H22" s="1"/>
  <c r="I10"/>
  <c r="J11" s="1"/>
  <c r="G11" i="9" l="1"/>
  <c r="I12" i="8"/>
  <c r="F18"/>
  <c r="F16"/>
  <c r="H25" i="6"/>
  <c r="H18"/>
  <c r="H17"/>
  <c r="F16" s="1"/>
  <c r="H12"/>
  <c r="F11"/>
  <c r="H11"/>
  <c r="H70" i="5"/>
  <c r="F60"/>
  <c r="H61"/>
  <c r="H60"/>
  <c r="F46"/>
  <c r="H47" s="1"/>
  <c r="H50"/>
  <c r="H46"/>
  <c r="H38"/>
  <c r="H36"/>
  <c r="H35"/>
  <c r="E28"/>
  <c r="E30" s="1"/>
  <c r="F35" s="1"/>
  <c r="F9"/>
  <c r="H15" s="1"/>
  <c r="F10"/>
  <c r="F23"/>
  <c r="F19"/>
  <c r="H10"/>
  <c r="H9"/>
  <c r="H72" i="4"/>
  <c r="F71"/>
  <c r="H70"/>
  <c r="F69"/>
  <c r="H68"/>
  <c r="F67"/>
  <c r="F70"/>
  <c r="F68"/>
  <c r="H67"/>
  <c r="F50"/>
  <c r="F49"/>
  <c r="F48"/>
  <c r="H52" s="1"/>
  <c r="F47"/>
  <c r="F54"/>
  <c r="H53"/>
  <c r="F53"/>
  <c r="H51"/>
  <c r="H54"/>
  <c r="H48"/>
  <c r="H47"/>
  <c r="F39"/>
  <c r="H42" s="1"/>
  <c r="F38"/>
  <c r="H41" s="1"/>
  <c r="F37"/>
  <c r="F42"/>
  <c r="H38"/>
  <c r="H37"/>
  <c r="H40"/>
  <c r="F22"/>
  <c r="H26" s="1"/>
  <c r="F21"/>
  <c r="H25" s="1"/>
  <c r="F20"/>
  <c r="H24" s="1"/>
  <c r="F19"/>
  <c r="H23" s="1"/>
  <c r="H20"/>
  <c r="F26"/>
  <c r="F25"/>
  <c r="H19"/>
  <c r="O18" i="2"/>
  <c r="N18"/>
  <c r="M18"/>
  <c r="L18"/>
  <c r="K18"/>
  <c r="I18"/>
  <c r="Q26" s="1"/>
  <c r="H19" i="8" l="1"/>
  <c r="H26" i="6"/>
  <c r="F24" s="1"/>
  <c r="F50" i="5"/>
  <c r="H51" s="1"/>
  <c r="H11"/>
  <c r="F14"/>
  <c r="F18" s="1"/>
  <c r="H19" s="1"/>
  <c r="H37"/>
  <c r="P18" i="2"/>
  <c r="F19"/>
  <c r="G20" s="1"/>
  <c r="G31" s="1"/>
  <c r="D9"/>
  <c r="F24" s="1"/>
  <c r="F22" i="5" l="1"/>
  <c r="H23" s="1"/>
  <c r="P25" i="2"/>
  <c r="Q27"/>
  <c r="D10"/>
  <c r="F25" s="1"/>
  <c r="G26" s="1"/>
  <c r="D13" l="1"/>
  <c r="G32" s="1"/>
  <c r="F30" s="1"/>
  <c r="D27" i="15"/>
</calcChain>
</file>

<file path=xl/comments1.xml><?xml version="1.0" encoding="utf-8"?>
<comments xmlns="http://schemas.openxmlformats.org/spreadsheetml/2006/main">
  <authors>
    <author>Auteur</author>
  </authors>
  <commentList>
    <comment ref="B19" authorId="0">
      <text>
        <r>
          <rPr>
            <b/>
            <sz val="9"/>
            <color indexed="81"/>
            <rFont val="Tahoma"/>
            <family val="2"/>
          </rPr>
          <t xml:space="preserve">:
</t>
        </r>
      </text>
    </comment>
    <comment ref="C23" authorId="0">
      <text>
        <r>
          <rPr>
            <b/>
            <sz val="9"/>
            <color indexed="81"/>
            <rFont val="Tahoma"/>
            <family val="2"/>
          </rPr>
          <t xml:space="preserve">
Puisqu’en2020 la société  a payé un impôt IBS en plus, faute de la double comptabilisation 
En 2021 on récupère L’IBS payé à tort.
En fin d’exercice on comptabilise l’écriture suivante
</t>
        </r>
      </text>
    </comment>
  </commentList>
</comments>
</file>

<file path=xl/sharedStrings.xml><?xml version="1.0" encoding="utf-8"?>
<sst xmlns="http://schemas.openxmlformats.org/spreadsheetml/2006/main" count="667" uniqueCount="417">
  <si>
    <t>Ces utilisateurs, à la fois internes et externes à l’entité, sont :</t>
  </si>
  <si>
    <t>- les investisseurs,</t>
  </si>
  <si>
    <t>- les organes de direction et d’administration,</t>
  </si>
  <si>
    <t>- les associés ou les actionnaires,</t>
  </si>
  <si>
    <t>- les salariés et leurs représentants,</t>
  </si>
  <si>
    <t>- les prêteurs,</t>
  </si>
  <si>
    <t>- les clients et les fournisseurs,</t>
  </si>
  <si>
    <t>- l’Etat et notamment l’administration fiscale,</t>
  </si>
  <si>
    <t>2 Règles générales de comptabilisation</t>
  </si>
  <si>
    <t>La comptabilisation des opérations dans les catégories auxquelles elles se rattachent (actif,</t>
  </si>
  <si>
    <t>passif, charges ou produits) ne peut se faire qu’à deux conditions :</t>
  </si>
  <si>
    <t>l’entité,</t>
  </si>
  <si>
    <t>- s’il existe un système de mesure ou d’évaluation fiable, permettant de les chiffrer.</t>
  </si>
  <si>
    <t>La comptabilisation des opérations doit également tenir compte de deux critères : la définition</t>
  </si>
  <si>
    <t>de la catégorie à laquelle elles se rattachent et la primauté de leur réalité économique sur</t>
  </si>
  <si>
    <t>l’apparence juridique.</t>
  </si>
  <si>
    <t>Les transactions concernant les actifs, les passifs, les capitaux propres, les produits et les</t>
  </si>
  <si>
    <t>charges doivent être enregistrées en comptabilité ; une absence de comptabilisation ne peut</t>
  </si>
  <si>
    <t>être justifiée ou corrigée par une information narrative ou chiffrée d’une autre nature, telle</t>
  </si>
  <si>
    <t>qu’une mention en annexe.</t>
  </si>
  <si>
    <t xml:space="preserve"> s’il est probable que les avantages économiques liés aux éléments entrent ou sortent de</t>
  </si>
  <si>
    <t>KDA</t>
  </si>
  <si>
    <t>Montant :</t>
  </si>
  <si>
    <t>Frais d’installation :</t>
  </si>
  <si>
    <t xml:space="preserve">Total hors taxes : </t>
  </si>
  <si>
    <t xml:space="preserve">TVA : </t>
  </si>
  <si>
    <t xml:space="preserve">Avance : </t>
  </si>
  <si>
    <t xml:space="preserve">Net à payer: </t>
  </si>
  <si>
    <t>Solution :</t>
  </si>
  <si>
    <t>D</t>
  </si>
  <si>
    <t>C</t>
  </si>
  <si>
    <t>Avances et acomptes versés sur commandes</t>
  </si>
  <si>
    <t>Banque</t>
  </si>
  <si>
    <t>Règlement avance au fournisseur</t>
  </si>
  <si>
    <t>Immobilisations incorporelles (licence)</t>
  </si>
  <si>
    <t>TVA sur immobilisations</t>
  </si>
  <si>
    <t>Fournisseur d’immobilisations</t>
  </si>
  <si>
    <t>Constatation acquisition d’immobilisation fact n…..</t>
  </si>
  <si>
    <t>Facture :001/2021</t>
  </si>
  <si>
    <t>01/02/N</t>
  </si>
  <si>
    <t>01/04/N</t>
  </si>
  <si>
    <t>31/07/N</t>
  </si>
  <si>
    <t>Exemples de comptabilisation du coût d’entrée d’une immobilisation incorporelle acquise</t>
  </si>
  <si>
    <t>Cas 2 :</t>
  </si>
  <si>
    <t>Cas 1 :</t>
  </si>
  <si>
    <t>Le 02 janvier N, versement d’un montant initial de :</t>
  </si>
  <si>
    <t>KDA. A la date du 31 décembre de</t>
  </si>
  <si>
    <t>chaque année,</t>
  </si>
  <si>
    <t>versement d’une redevance de</t>
  </si>
  <si>
    <t>du chiffre d’affaires réalisé avec cette</t>
  </si>
  <si>
    <t>marque, et ce, pendant 5 ans</t>
  </si>
  <si>
    <t>Prévision de chiffre d'affaires réalisé grâce à cette licence</t>
  </si>
  <si>
    <t>N</t>
  </si>
  <si>
    <t>N+1</t>
  </si>
  <si>
    <t>N+2</t>
  </si>
  <si>
    <t>N+3</t>
  </si>
  <si>
    <t>N+4</t>
  </si>
  <si>
    <t>Le taux d’intérêt est de 6%.</t>
  </si>
  <si>
    <t>La valeur de la licence à comptabiliser est obtenue en actualisant les flux de trésorerie à</t>
  </si>
  <si>
    <t>décaisser soit :</t>
  </si>
  <si>
    <t>Ecriture comptable</t>
  </si>
  <si>
    <t>Concessions et droits similaires, brevets, licences, marques</t>
  </si>
  <si>
    <t>Acquisition d’une licence d’exploitation</t>
  </si>
  <si>
    <t>02/01/N</t>
  </si>
  <si>
    <t>Débit</t>
  </si>
  <si>
    <t>Montant</t>
  </si>
  <si>
    <t>Crédit</t>
  </si>
  <si>
    <t>Libellé</t>
  </si>
  <si>
    <t>Exemple</t>
  </si>
  <si>
    <t>A la clôture de la période.</t>
  </si>
  <si>
    <t>Enregistrement, sur la base de l’inventaire extracomptable, des produits fabriqués ou en cours</t>
  </si>
  <si>
    <t>de fabrication, et procéder plus précisément à :</t>
  </si>
  <si>
    <t>l’annulation du stock de début de période : crédit des comptes 33 «en cours de production</t>
  </si>
  <si>
    <t>de biens», 34 «encours de production de services» et 35 «stocks de produits» par le débit</t>
  </si>
  <si>
    <t>des comptes 72 «production stockée ou déstockée» correspondants.</t>
  </si>
  <si>
    <t>la constatation du stock de fin de période par le débit des comptes de stocks (33, 34 et 35)</t>
  </si>
  <si>
    <t>et le crédit des comptes 72 correspondants</t>
  </si>
  <si>
    <t>Comptes</t>
  </si>
  <si>
    <t>Rubriques</t>
  </si>
  <si>
    <t>Valeur début d’exercice</t>
  </si>
  <si>
    <t>Valeur fin d’exercice</t>
  </si>
  <si>
    <t>Marchandises</t>
  </si>
  <si>
    <t>Matières premières</t>
  </si>
  <si>
    <t>Emballages</t>
  </si>
  <si>
    <t>Produits finis</t>
  </si>
  <si>
    <t>Achats de marchandises vendues</t>
  </si>
  <si>
    <t>Achats de matières premières 120000
602x Autres approvisionnement stocks</t>
  </si>
  <si>
    <t>Autres approvisionnement stocks d’emballages</t>
  </si>
  <si>
    <t>Variation du stock de produits finis</t>
  </si>
  <si>
    <t>Stocks de marchandises</t>
  </si>
  <si>
    <t>Stocks de matières premières</t>
  </si>
  <si>
    <t>Stocks d’emballages</t>
  </si>
  <si>
    <t>Stocks de produits finis</t>
  </si>
  <si>
    <t>Annulation du stock initial</t>
  </si>
  <si>
    <t>Au cours de l’année, il a été procédé aux trois opérations d’achats suivantes :</t>
  </si>
  <si>
    <t>Achat</t>
  </si>
  <si>
    <t>de marchandises</t>
  </si>
  <si>
    <t>de matières</t>
  </si>
  <si>
    <t>d’emballages.</t>
  </si>
  <si>
    <t>Au cours de l’année, les 3 achats cités ci-dessus ont été enregistrés par le débit du compte</t>
  </si>
  <si>
    <t>38 et le crédit du compte fournisseur ou de trésorerie. En fin de période, il convient de</t>
  </si>
  <si>
    <t>solder les comptes 38 « Achats stockés » constatés au cours de l’exercice, en contrepartie</t>
  </si>
  <si>
    <t>des comptes 60 « achats consommés ».</t>
  </si>
  <si>
    <t>381x</t>
  </si>
  <si>
    <t>3826x</t>
  </si>
  <si>
    <t>600x*</t>
  </si>
  <si>
    <t>601x</t>
  </si>
  <si>
    <t>6026x</t>
  </si>
  <si>
    <t>Constatation du stock final</t>
  </si>
  <si>
    <t>Achats de matières premières
602x Autres approvisionnement stocks</t>
  </si>
  <si>
    <t>6030x</t>
  </si>
  <si>
    <t>Variation de stocks de marchandises</t>
  </si>
  <si>
    <t>6031x</t>
  </si>
  <si>
    <t>60326x</t>
  </si>
  <si>
    <t>724x</t>
  </si>
  <si>
    <t>Variation de stocks de matières premières</t>
  </si>
  <si>
    <t>Variation de stocks d’emballages</t>
  </si>
  <si>
    <t>NB : La comptabilisation des écarts de stocks est soumise aux règles définies par les procédures</t>
  </si>
  <si>
    <t>Une entité a analysé ses écarts de stocks de marchandises de fin d’année et considère que les</t>
  </si>
  <si>
    <t>écarts entre l’inventaire comptable et l’inventaire physique sont justifiés en partie :</t>
  </si>
  <si>
    <t>Comptage physique erroné pour</t>
  </si>
  <si>
    <t>(Stocks physique &lt;stocks comptable) ;</t>
  </si>
  <si>
    <t>Omission d’enregistrement de certaines pièces comptables d’achats pour</t>
  </si>
  <si>
    <t>(Stockphysique &gt; stock comptable).</t>
  </si>
  <si>
    <t>Par contre, les écarts suivants sont considérés comme anormaux et injustifiés.</t>
  </si>
  <si>
    <t>Ecart négatif pour</t>
  </si>
  <si>
    <t>Ecart positif pour</t>
  </si>
  <si>
    <t>(Stock physique &gt; stock comptable).</t>
  </si>
  <si>
    <t>600x</t>
  </si>
  <si>
    <t>Achats de marchandises vendues
602x Autres approvisionnement stocks</t>
  </si>
  <si>
    <t>charges exceptionnelles de gestion courante</t>
  </si>
  <si>
    <t>Produits exceptionnels sur opération de gestion</t>
  </si>
  <si>
    <t>internes de l’entité</t>
  </si>
  <si>
    <t>Conforme à la loi 07-11 du 25 Novembre 2007</t>
  </si>
  <si>
    <t>portant Système Comptable Financier</t>
  </si>
  <si>
    <t>Une entité a acquis une matière première auprès d’un fournisseur pour une valeur de</t>
  </si>
  <si>
    <t>mais à la date d’inventaire, ce stock n’est pas encore réceptionné. Au début de l’exercice qui</t>
  </si>
  <si>
    <t>suit, elle reçoit cette matière et l’utilise aussitôt. Le taux de TVA est de</t>
  </si>
  <si>
    <t>Le ….……./N</t>
  </si>
  <si>
    <t>445x</t>
  </si>
  <si>
    <t>Au 31/12/N</t>
  </si>
  <si>
    <t>371x</t>
  </si>
  <si>
    <t>Stocks à l’extérieur de matières premières</t>
  </si>
  <si>
    <t>Achat stocké de matières premières</t>
  </si>
  <si>
    <t>Stocks à l’extérieur au</t>
  </si>
  <si>
    <t>Facture d’achat n° du</t>
  </si>
  <si>
    <t>Le………../N+1</t>
  </si>
  <si>
    <t>31x</t>
  </si>
  <si>
    <t>Stocks à l’extérieur de matière première</t>
  </si>
  <si>
    <t>Intégration en stocks</t>
  </si>
  <si>
    <t>Consommation du stock</t>
  </si>
  <si>
    <t>Achats consommés matières premieres</t>
  </si>
  <si>
    <t>1. Facturation (opération réalisée en dinars)</t>
  </si>
  <si>
    <t>produits vendus</t>
  </si>
  <si>
    <t>TVA</t>
  </si>
  <si>
    <t>Emballages consignés</t>
  </si>
  <si>
    <t>Montant à payer</t>
  </si>
  <si>
    <t>411x</t>
  </si>
  <si>
    <t>Clients (DA)</t>
  </si>
  <si>
    <t>701x</t>
  </si>
  <si>
    <t>TVA déductible sur biens et services
602x Autres approvisionnement stocks</t>
  </si>
  <si>
    <t>TVA déductible sur biens et services</t>
  </si>
  <si>
    <t>Clients, emballages consignés</t>
  </si>
  <si>
    <t>419x</t>
  </si>
  <si>
    <t>Suivant facture de vente n° du</t>
  </si>
  <si>
    <t>Le client auquel l’entité a consigné pour 240 000 DA d’emballages décide de</t>
  </si>
  <si>
    <t>a) restituer les emballages</t>
  </si>
  <si>
    <t>b- conserver définitivement les emballages : il renonce donc à la récupération de la consignation</t>
  </si>
  <si>
    <t>Clients
602x Autres approvisionnement stocks</t>
  </si>
  <si>
    <t>Vente de produits finis
602x Autres approvisionnement stocks</t>
  </si>
  <si>
    <t>ventes emballages</t>
  </si>
  <si>
    <t>708x</t>
  </si>
  <si>
    <t>*Il s’agit d’emballages gérés en stocks considérés comme une cession d’approvisionnements</t>
  </si>
  <si>
    <t>Dans le cas où il s’agit d’emballages gérés en immobilisations corporelles, il sera traité comme</t>
  </si>
  <si>
    <t>une sortie d’actif et la plus-value sera le cas échéant enregistrée dans le compte 752 « plusvalue</t>
  </si>
  <si>
    <t>sur cessions d’actifs immobilisés non financiers ».</t>
  </si>
  <si>
    <t>c- restitution des emballages qui sont repris pour</t>
  </si>
  <si>
    <t>3- Règlement client (paiement par le client)</t>
  </si>
  <si>
    <t>5x</t>
  </si>
  <si>
    <t>Avances reçues des clients (solde avance)</t>
  </si>
  <si>
    <t>Trésorerie (montant net perçu)
602x Autres approvisionnement stocks</t>
  </si>
  <si>
    <t>Clients</t>
  </si>
  <si>
    <t>Règlement complément et solde du compte avance</t>
  </si>
  <si>
    <t>Le client avait versé une avance de 500 000 DA préalablement à la livraison des produits</t>
  </si>
  <si>
    <t>règle sa dette :</t>
  </si>
  <si>
    <t>Traitement des opérations en cours de réalisation (travaux et prestations en cours</t>
  </si>
  <si>
    <t>Il s’agit de travaux ou prestations réalisés à la clôture de l’exercice dans le cadre de contrats à</t>
  </si>
  <si>
    <t>long terme mais qui, contractuellement, ne peuvent pas encore faire l’objet d’une facturation.</t>
  </si>
  <si>
    <t>Ils sont évalués en accord avec le client sur la base de situations de travaux et sont enregistrés</t>
  </si>
  <si>
    <t>à leur coût hors TVA au débit du compte 417 « Créances sur travaux ou prestations en cours »</t>
  </si>
  <si>
    <t xml:space="preserve">La situation au 31/12/N des travaux non facturables est de </t>
  </si>
  <si>
    <t>417x</t>
  </si>
  <si>
    <t>704x</t>
  </si>
  <si>
    <t>Vente de travaux</t>
  </si>
  <si>
    <t>A la facturation des travaux au client au cours de l’exercice suivant, il ya lieu de passer l’écriture suivante :</t>
  </si>
  <si>
    <t>70x</t>
  </si>
  <si>
    <t>Vente de travaux
602x Autres approvisionnement stocks</t>
  </si>
  <si>
    <t>Créances sur travaux ou prestations en cours</t>
  </si>
  <si>
    <t xml:space="preserve">Créances sur travaux ou prestations en cours
</t>
  </si>
  <si>
    <t>Etat, TVA collectée (19 %)</t>
  </si>
  <si>
    <t>Ventes livrées non facturées :</t>
  </si>
  <si>
    <t>Exemple :</t>
  </si>
  <si>
    <t xml:space="preserve"> Un produit de </t>
  </si>
  <si>
    <t>a été livré au client mais la facture n’a pas été établie au31/12.</t>
  </si>
  <si>
    <t>418x</t>
  </si>
  <si>
    <t>Clients, produits non encore facturés</t>
  </si>
  <si>
    <t xml:space="preserve">Ventes de …
</t>
  </si>
  <si>
    <t>2.12 Image fidèle</t>
  </si>
  <si>
    <t>L’information fournie dans les états financiers doit donner une image fidèle des transactions et</t>
  </si>
  <si>
    <t>autres événements afin de refléter la situation financière de l’entité. En d’autres termes, l’image</t>
  </si>
  <si>
    <t>fidèle des états financiers doit traduire la connaissance que les dirigeants ont de la réalité et de</t>
  </si>
  <si>
    <t>l’importance relative des événements enregistrés. Ainsi, l’image fidèle est définie comme étant</t>
  </si>
  <si>
    <t>l’objectif auquel satisfont, par leur nature et leur qualité et dans le respect des règles</t>
  </si>
  <si>
    <t>comptables, les états financiers de l’entité qui sont en mesure de donner des informations</t>
  </si>
  <si>
    <t>pertinentes sur la situation financière et la performance ainsi que la variation de la situation</t>
  </si>
  <si>
    <t>financière.</t>
  </si>
  <si>
    <t>Comptabilisation de charges et produits des exercices antérieurs</t>
  </si>
  <si>
    <t>Le montant de la prestation de services acquise</t>
  </si>
  <si>
    <t>et les intérêts</t>
  </si>
  <si>
    <t>ne figurent pas au compte de résultats (charges et produits) de l’exercice « N-1 », mais ils</t>
  </si>
  <si>
    <t>(déduction de la charge et intégration du produit) de la même période «N-1». Le Directeur</t>
  </si>
  <si>
    <t>financier instruit, après accord de l’organe de gestion habilité (1), le comptable de traduire en</t>
  </si>
  <si>
    <t>sont pris en considération de façon extra comptable pour le calcul du résultat fisca</t>
  </si>
  <si>
    <t>comptabilité ces opérations non constatées en N-1 car leurs montants sont jugés significatifs.</t>
  </si>
  <si>
    <t>a) Ecriture comptable relative à la charge de l’exercice antérieur</t>
  </si>
  <si>
    <t>Une facture de prestation de services de l’exercice N-1</t>
  </si>
  <si>
    <t>montant de HT</t>
  </si>
  <si>
    <t>IBS</t>
  </si>
  <si>
    <t>(Constatation de la facture de prestation de N-1)</t>
  </si>
  <si>
    <t>Report à nouveau (correction erreur et omission)</t>
  </si>
  <si>
    <t>Impôts différés actif</t>
  </si>
  <si>
    <t>TVA à récupérer sur autres biens et services</t>
  </si>
  <si>
    <t>401x</t>
  </si>
  <si>
    <t>Fournisseurs de stocks et services</t>
  </si>
  <si>
    <t>Constatation de l’impôt différé n-1</t>
  </si>
  <si>
    <t>Imposition différée actif</t>
  </si>
  <si>
    <t>b) Ecriture comptable relative au produit de l’exercice antérieur</t>
  </si>
  <si>
    <t>Constatation des intérêts bancaires n-1)</t>
  </si>
  <si>
    <t>Banques, comptes courants</t>
  </si>
  <si>
    <t>444x</t>
  </si>
  <si>
    <t>Etat, impôts et taxes (crédit d’impôts)</t>
  </si>
  <si>
    <t>Impôts différés passif (2000X19%)</t>
  </si>
  <si>
    <t>Report à nouveau (erreurs et omissions)</t>
  </si>
  <si>
    <t>un avis de crédit de la banque relatif aux intérêts du4ème trimestre de l’exercice écoulé d’un montant de</t>
  </si>
  <si>
    <t>Schéma d’écriture d’un impôt différé actif (IDA) concernant un déficit fiscal reportable</t>
  </si>
  <si>
    <t>l’exercice N-1</t>
  </si>
  <si>
    <t>taux d’impôt sur les bénéfices</t>
  </si>
  <si>
    <t>l’exercice N,</t>
  </si>
  <si>
    <t>a) suivant la méthode de l’impôt exigible</t>
  </si>
  <si>
    <t>b) suivant la méthode de l’impôt différé</t>
  </si>
  <si>
    <t>IBS à payer</t>
  </si>
  <si>
    <t>IDA comptabilisé</t>
  </si>
  <si>
    <t>Le solde apparaissant au compte 12 « Résultat de l’exercice » est égal à :</t>
  </si>
  <si>
    <t>(Constatation de l’IDA sur perte reportable</t>
  </si>
  <si>
    <t>133x</t>
  </si>
  <si>
    <t>Réajustement de l’IDA sur perte N-1</t>
  </si>
  <si>
    <t>En application du principe du rattachement des produits à l’exercice qui les concerne, l’entité</t>
  </si>
  <si>
    <t>est tenue de calculer et de comptabiliser les produits d’intérêts courus et non échus à la date</t>
  </si>
  <si>
    <t>A cette date, les intérêts à recevoir ont une valeur comptable de</t>
  </si>
  <si>
    <t>La base fiscale de ces intérêts à recevoir est nulle.</t>
  </si>
  <si>
    <t>Les écritures à passer en comptabilité sont les suivantes</t>
  </si>
  <si>
    <t>Placement à court terme</t>
  </si>
  <si>
    <t>Oblig, bons Trésor, bons de caisse à CT
Banques, comptes courants</t>
  </si>
  <si>
    <t>Constatation des intérêts courus au 31/12/N</t>
  </si>
  <si>
    <t>(IDP : 200 x19%)</t>
  </si>
  <si>
    <t>IDP</t>
  </si>
  <si>
    <t>Intérêts courus
Banques, comptes courants</t>
  </si>
  <si>
    <t>Revenus des actifs financiers</t>
  </si>
  <si>
    <t>l’écriture à passer lors de l’encaissement des intérêts est la suivante</t>
  </si>
  <si>
    <t>01/07/N+1</t>
  </si>
  <si>
    <t>Banques, comptes courants
Banques, comptes courants</t>
  </si>
  <si>
    <t>Etat, impôts et taxes (crédit d’impôt</t>
  </si>
  <si>
    <t>(IDP : 200 x19%)31/12/N+1</t>
  </si>
  <si>
    <t>Imposition différée passif
Banques, comptes courants</t>
  </si>
  <si>
    <t>Impôts différés passif</t>
  </si>
  <si>
    <t>Impôts différés passif
Banques, comptes courants</t>
  </si>
  <si>
    <t>2.3.2.4-Comptabilisation des contrats de location simple</t>
  </si>
  <si>
    <t>1°/ Comptabilisation dans les états financiers du preneur (locataire)</t>
  </si>
  <si>
    <t>Les loyers relatifs aux locations simples constituent une charge de l’exercice pour le locataire</t>
  </si>
  <si>
    <t>(preneur) ; ils sont enregistrés au compte 613X « Locations simples » qui est destiné à</t>
  </si>
  <si>
    <t>enregistrer à son débit les sommes versées ou les sommes dues à des tiers au titre de la</t>
  </si>
  <si>
    <t>location de bâtiments, de matériels et outillages, de matériels de transport, d’engins, de</t>
  </si>
  <si>
    <t>terrains, etc... Il est débité au cours de l’exercice par le crédit des comptes de disponibilités lors</t>
  </si>
  <si>
    <t>du paiement des loyers et charges locatives ou par le crédit du compte 401 « Fournisseurs</t>
  </si>
  <si>
    <t>de stocks et services » lors de la réception de la facture ou de la note à payer établies par les</t>
  </si>
  <si>
    <t>fournisseurs de services concernés. Il peut être subdivisé comme suit par nature de bien loué :</t>
  </si>
  <si>
    <t> 613(x) Locations immobilières</t>
  </si>
  <si>
    <t> 613(y) Locations mobilières</t>
  </si>
  <si>
    <t> 613(z) Autres locations</t>
  </si>
  <si>
    <t>L’écriture à passer sera de la forme suivante :</t>
  </si>
  <si>
    <t>613x</t>
  </si>
  <si>
    <t>Locations
Banques, comptes courants</t>
  </si>
  <si>
    <t>Etat taxes déductibles sur achats services</t>
  </si>
  <si>
    <t>Fournisseurs de services
Banques, comptes courants</t>
  </si>
  <si>
    <t>Remarque :</t>
  </si>
  <si>
    <t>Le respect du principe de séparation des exercices conduirait à enregistrer éventuellement la</t>
  </si>
  <si>
    <t>quote-part des charges ne concernant pas l’exercice en cours dans un compte de régularisation</t>
  </si>
  <si>
    <t>de l’actif 486 « Charges constatées d’avance ».</t>
  </si>
  <si>
    <t>2°/ Comptabilisation dans les états financiers du bailleur (loueur)</t>
  </si>
  <si>
    <t>Les revenus locatifs provenant des contrats de location simple seront comptabilisés en produits</t>
  </si>
  <si>
    <t>de façon linéaire sur toute la durée du contrat de location. Ils sont portés au crédit du compte</t>
  </si>
  <si>
    <t>758 « Autres produits de gestion courante »</t>
  </si>
  <si>
    <t>L’écriture à passer en supposant que le produit est passible de la TVA sera de la forme suivante</t>
  </si>
  <si>
    <t>Client locataire
Banques, comptes courants</t>
  </si>
  <si>
    <t>758x</t>
  </si>
  <si>
    <t>Les coûts directs initiaux encourus par le bailleur lors de la négociation et de la rédaction d'un</t>
  </si>
  <si>
    <t>contrat de location simple sont normalement comptabilisés en charges sur la période de</t>
  </si>
  <si>
    <t>location, sur la même base que les revenus locatifs conformément au principe de rattachement</t>
  </si>
  <si>
    <t>des charges aux produits.</t>
  </si>
  <si>
    <t>daoud  mois38200@gmail,com</t>
  </si>
  <si>
    <t>CAS  PRATIQUE 1ercas</t>
  </si>
  <si>
    <t xml:space="preserve">  </t>
  </si>
  <si>
    <t>Saisie</t>
  </si>
  <si>
    <t>Une facture de vente a été  comptabilisée deux fois en 2019</t>
  </si>
  <si>
    <t>HT</t>
  </si>
  <si>
    <t>CODE</t>
  </si>
  <si>
    <t>TITRE</t>
  </si>
  <si>
    <t>DIBIT</t>
  </si>
  <si>
    <t>CREDIT</t>
  </si>
  <si>
    <t xml:space="preserve">reports à nouveau correction d’erreur               </t>
  </si>
  <si>
    <t xml:space="preserve">TVA (livraisons juridiques ou matérielles                          </t>
  </si>
  <si>
    <t>Clients : Ventes de biens et services</t>
  </si>
  <si>
    <t>R/P  CORRECTION E</t>
  </si>
  <si>
    <t xml:space="preserve">N.B </t>
  </si>
  <si>
    <t xml:space="preserve">Puisqu’en2019 la société  a payé un impôt IBS en plus, faute de la double comptabilisation </t>
  </si>
  <si>
    <t>En 2021 on récupère L’IBS payé à tort.</t>
  </si>
  <si>
    <t>En fin d’exercice on comptabilise l’écriture suivante</t>
  </si>
  <si>
    <t xml:space="preserve">impôts sur les bénéfices </t>
  </si>
  <si>
    <t>impôt différé actif</t>
  </si>
  <si>
    <t>CAS  PRATIQUE 2er cas</t>
  </si>
  <si>
    <t>Facture Algérie  tél a été  comptabilisée 2 fois  en 2019</t>
  </si>
  <si>
    <t xml:space="preserve">Frais de télécommunication (fixe et fax)      </t>
  </si>
  <si>
    <t>TVA récupérable sur achats de stocks et de services</t>
  </si>
  <si>
    <t>Abonnements payés d’avance</t>
  </si>
  <si>
    <t xml:space="preserve">Caisse principale en Dinars   </t>
  </si>
  <si>
    <t>Report à nouveau correction d’erreur</t>
  </si>
  <si>
    <t>En 2010 j’ai un impôt différé passif (dette) à comptabiliser</t>
  </si>
  <si>
    <t>En fin d’année</t>
  </si>
  <si>
    <t>Impôts sur les bénéfices basés sur le résultat des activités ordinaires</t>
  </si>
  <si>
    <t>totalités</t>
  </si>
  <si>
    <t>Si la facture PTT a été omise en 2017</t>
  </si>
  <si>
    <t>En 2020on corrige</t>
  </si>
  <si>
    <t xml:space="preserve">fournisseurs  </t>
  </si>
  <si>
    <t>Report à nouveau</t>
  </si>
  <si>
    <t>le schéma d’organisation</t>
  </si>
  <si>
    <t>La date de fin d’exercice ne correspond pas nécessairement à la fin de l’année civile ; sa détermination dépend du choix effectué par l’entreprise en fonction</t>
  </si>
  <si>
    <t>de différents critère (nature de l’activité …).</t>
  </si>
  <si>
    <t>Menu!A1</t>
  </si>
  <si>
    <t>simulation d'une paie avec déclaration et comptabilisation Entreprise de travaux.</t>
  </si>
  <si>
    <t>COMPTES</t>
  </si>
  <si>
    <t>Indemnité Expérience Proféssionnelle</t>
  </si>
  <si>
    <t>En Attente</t>
  </si>
  <si>
    <t>VALEURS</t>
  </si>
  <si>
    <t>LIBELLES</t>
  </si>
  <si>
    <t>FICHE D'IMPUTATION</t>
  </si>
  <si>
    <t>JOURNAL DE PAIE</t>
  </si>
  <si>
    <t>FOLIO N°</t>
  </si>
  <si>
    <t>DEBITER</t>
  </si>
  <si>
    <t>CREDITER</t>
  </si>
  <si>
    <t>Heures Normales</t>
  </si>
  <si>
    <t>Heures sup à 100%</t>
  </si>
  <si>
    <t>Indemnité de Nuisance</t>
  </si>
  <si>
    <t>P.R.C ( Prime de Rendement Collectif).</t>
  </si>
  <si>
    <t>P.R.I ( Prime de Rendement Individuelle).</t>
  </si>
  <si>
    <t>Ret ss 9%</t>
  </si>
  <si>
    <t>Ret C-I 0,375%</t>
  </si>
  <si>
    <t>Prime de Panier</t>
  </si>
  <si>
    <t>Prime Transport</t>
  </si>
  <si>
    <t>Ret irg /sal</t>
  </si>
  <si>
    <t>P-intéressement</t>
  </si>
  <si>
    <t>irg</t>
  </si>
  <si>
    <t>Ret Mut 1,5%</t>
  </si>
  <si>
    <t>Net à Payer</t>
  </si>
  <si>
    <t>SUIVANT RECAP PAIE MOIS DE</t>
  </si>
  <si>
    <t>Comptabilisation déclaration CNAS</t>
  </si>
  <si>
    <t>CNAS 25,50%
SV : C50</t>
  </si>
  <si>
    <t>OPREBAT 0,13%</t>
  </si>
  <si>
    <t>FNBOS 0,50%</t>
  </si>
  <si>
    <t>P/Solde ss 9%
part ouvrière</t>
  </si>
  <si>
    <t>DECLARAT - CNAS</t>
  </si>
  <si>
    <t>TOTAL BORDEREAU</t>
  </si>
  <si>
    <t>Comptabilisation déclaration CACOBATH</t>
  </si>
  <si>
    <t>Congé Payé 12,21% SV : DECLA CACO</t>
  </si>
  <si>
    <t>Chomage Intempérie 0,375%</t>
  </si>
  <si>
    <t>DECLARAT - CACOBATH</t>
  </si>
  <si>
    <t>correction d’erreur</t>
  </si>
  <si>
    <t>daoud</t>
  </si>
  <si>
    <t xml:space="preserve">  mois38200@gmail,com </t>
  </si>
  <si>
    <t>Un livre comptabilisation des opérations</t>
  </si>
  <si>
    <t xml:space="preserve"> en forme de Excule Automatique   </t>
  </si>
  <si>
    <t xml:space="preserve"> barème IRG</t>
  </si>
  <si>
    <t xml:space="preserve">LES ACHATS </t>
  </si>
  <si>
    <r>
      <t>Les documents nécessaires  pour passer l’écriture comptable de l’achat</t>
    </r>
    <r>
      <rPr>
        <u/>
        <sz val="12"/>
        <rFont val="Andalus"/>
        <family val="1"/>
      </rPr>
      <t> :</t>
    </r>
  </si>
  <si>
    <t>La  facture</t>
  </si>
  <si>
    <t>Le bon de réception</t>
  </si>
  <si>
    <t>Le bon de commande ou contrat</t>
  </si>
  <si>
    <t>Avant la comptabilisation de l’achat il faut :</t>
  </si>
  <si>
    <t>Calculer le montant de la facture (Quantité x prix unitaire, H.T x TVA…)</t>
  </si>
  <si>
    <t>Vérifier le contenu sur la facture (nom et adresse de l’entreprise)</t>
  </si>
  <si>
    <t>Vérifier le bon de commande ou contrat de l’achat</t>
  </si>
  <si>
    <t>TTC</t>
  </si>
  <si>
    <t>Achats stockés</t>
  </si>
  <si>
    <t>Etat, taxes. TVA sur achats</t>
  </si>
  <si>
    <t xml:space="preserve">Fournisseurs de stocks </t>
  </si>
  <si>
    <r>
      <t xml:space="preserve"> Entrée en stock</t>
    </r>
    <r>
      <rPr>
        <sz val="12"/>
        <color theme="1"/>
        <rFont val="Andalus"/>
        <family val="1"/>
      </rPr>
      <t> </t>
    </r>
  </si>
  <si>
    <t>BON DE RECEPTION</t>
  </si>
  <si>
    <r>
      <t xml:space="preserve">La consommation des matières  et fournitures :  </t>
    </r>
    <r>
      <rPr>
        <sz val="12"/>
        <color rgb="FFFF0000"/>
        <rFont val="Andalus"/>
        <family val="1"/>
      </rPr>
      <t>BON DE SORTIE</t>
    </r>
  </si>
  <si>
    <t>Achats Consommés</t>
  </si>
  <si>
    <t>Les matières et fournitures consommables non stockables c‘est :</t>
  </si>
  <si>
    <r>
      <rPr>
        <sz val="7"/>
        <rFont val="Times New Roman"/>
        <family val="1"/>
      </rPr>
      <t xml:space="preserve"> </t>
    </r>
    <r>
      <rPr>
        <sz val="12"/>
        <rFont val="Andalus"/>
        <family val="1"/>
      </rPr>
      <t xml:space="preserve">Gaz industriels </t>
    </r>
  </si>
  <si>
    <t xml:space="preserve">Energie électrique </t>
  </si>
  <si>
    <t xml:space="preserve">Eau industrielle  </t>
  </si>
  <si>
    <t>Achat non stocké</t>
  </si>
  <si>
    <t>La comptabilisation des fournitures consommables non stockables :</t>
  </si>
  <si>
    <r>
      <t xml:space="preserve">Paie avec déclarationune Entreprise de travaux </t>
    </r>
    <r>
      <rPr>
        <b/>
        <sz val="28"/>
        <color rgb="FFFFFFFF"/>
        <rFont val="Andalus"/>
        <family val="1"/>
      </rPr>
      <t xml:space="preserve"> </t>
    </r>
  </si>
  <si>
    <t>comptabilisation des opérations.xlsx</t>
  </si>
  <si>
    <t>E</t>
  </si>
</sst>
</file>

<file path=xl/styles.xml><?xml version="1.0" encoding="utf-8"?>
<styleSheet xmlns="http://schemas.openxmlformats.org/spreadsheetml/2006/main">
  <numFmts count="7">
    <numFmt numFmtId="41" formatCode="_-* #,##0\ _€_-;\-* #,##0\ _€_-;_-* &quot;-&quot;\ _€_-;_-@_-"/>
    <numFmt numFmtId="43" formatCode="_-* #,##0.00\ _€_-;\-* #,##0.00\ _€_-;_-* &quot;-&quot;??\ _€_-;_-@_-"/>
    <numFmt numFmtId="164" formatCode="#,##0_ ;\-#,##0\ "/>
    <numFmt numFmtId="165" formatCode="#,##0\ _€"/>
    <numFmt numFmtId="166" formatCode="_-* #,##0.000\ _€_-;\-* #,##0.000\ _€_-;_-* &quot;-&quot;???\ _€_-;_-@_-"/>
    <numFmt numFmtId="167" formatCode="0.000%"/>
    <numFmt numFmtId="168" formatCode="0.0%"/>
  </numFmts>
  <fonts count="7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ndalus"/>
      <family val="1"/>
    </font>
    <font>
      <sz val="11"/>
      <name val="Calibri"/>
      <family val="2"/>
      <scheme val="minor"/>
    </font>
    <font>
      <sz val="12"/>
      <name val="Andalus"/>
      <family val="1"/>
    </font>
    <font>
      <b/>
      <u val="double"/>
      <sz val="14"/>
      <color rgb="FFFF0000"/>
      <name val="Andalus"/>
      <family val="1"/>
    </font>
    <font>
      <b/>
      <u val="double"/>
      <sz val="14"/>
      <color rgb="FFFF0000"/>
      <name val="Calibri"/>
      <family val="2"/>
      <scheme val="minor"/>
    </font>
    <font>
      <u val="double"/>
      <sz val="11"/>
      <color theme="1"/>
      <name val="Calibri"/>
      <family val="2"/>
      <scheme val="minor"/>
    </font>
    <font>
      <b/>
      <u val="double"/>
      <sz val="12"/>
      <color rgb="FFFF0000"/>
      <name val="Andalus"/>
      <family val="1"/>
    </font>
    <font>
      <u val="double"/>
      <sz val="10"/>
      <color theme="1"/>
      <name val="Andalus"/>
      <family val="1"/>
    </font>
    <font>
      <sz val="10"/>
      <color theme="1"/>
      <name val="Andalus"/>
      <family val="1"/>
    </font>
    <font>
      <b/>
      <sz val="10"/>
      <color theme="1"/>
      <name val="Andalus"/>
      <family val="1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ndalus"/>
      <family val="1"/>
    </font>
    <font>
      <b/>
      <sz val="11"/>
      <color theme="1"/>
      <name val="Andalus"/>
      <family val="1"/>
    </font>
    <font>
      <b/>
      <sz val="11"/>
      <color rgb="FFFF0000"/>
      <name val="Calibri"/>
      <family val="2"/>
      <scheme val="minor"/>
    </font>
    <font>
      <b/>
      <sz val="11"/>
      <color rgb="FF002060"/>
      <name val="Andalus"/>
      <family val="1"/>
    </font>
    <font>
      <u/>
      <sz val="11"/>
      <color theme="1"/>
      <name val="Andalus"/>
      <family val="1"/>
    </font>
    <font>
      <b/>
      <u/>
      <sz val="11"/>
      <color theme="1"/>
      <name val="Andalus"/>
      <family val="1"/>
    </font>
    <font>
      <b/>
      <u/>
      <sz val="11"/>
      <color theme="1"/>
      <name val="Calibri"/>
      <family val="2"/>
      <scheme val="minor"/>
    </font>
    <font>
      <i/>
      <sz val="11"/>
      <color rgb="FFFF0000"/>
      <name val="Andalus"/>
      <family val="1"/>
    </font>
    <font>
      <sz val="11"/>
      <color rgb="FFFF0000"/>
      <name val="Andalus"/>
      <family val="1"/>
    </font>
    <font>
      <b/>
      <sz val="11"/>
      <color theme="0"/>
      <name val="Andalus"/>
      <family val="1"/>
    </font>
    <font>
      <b/>
      <u/>
      <sz val="11"/>
      <color rgb="FFFF0000"/>
      <name val="Andalus"/>
      <family val="1"/>
    </font>
    <font>
      <b/>
      <sz val="11"/>
      <color rgb="FFFF0000"/>
      <name val="Andalus"/>
      <family val="1"/>
    </font>
    <font>
      <sz val="11"/>
      <name val="Andalus"/>
      <family val="1"/>
    </font>
    <font>
      <u val="double"/>
      <sz val="11"/>
      <color rgb="FFFF0000"/>
      <name val="Andalus"/>
      <family val="1"/>
    </font>
    <font>
      <b/>
      <u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ndalus"/>
      <family val="1"/>
    </font>
    <font>
      <b/>
      <sz val="9"/>
      <color theme="1"/>
      <name val="Calibri"/>
      <family val="2"/>
      <scheme val="minor"/>
    </font>
    <font>
      <u/>
      <sz val="10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9"/>
      <color theme="1"/>
      <name val="Andalus"/>
      <family val="1"/>
    </font>
    <font>
      <b/>
      <sz val="8"/>
      <color theme="1"/>
      <name val="Andalus"/>
      <family val="1"/>
    </font>
    <font>
      <b/>
      <u/>
      <sz val="11"/>
      <color rgb="FFC00000"/>
      <name val="Andalus"/>
      <family val="1"/>
    </font>
    <font>
      <sz val="18"/>
      <color rgb="FFFFFFFF"/>
      <name val="Andalus"/>
      <family val="1"/>
    </font>
    <font>
      <b/>
      <sz val="14"/>
      <color rgb="FF000000"/>
      <name val="Andalus"/>
      <family val="1"/>
    </font>
    <font>
      <b/>
      <sz val="11"/>
      <color rgb="FFFF0000"/>
      <name val="Calibri"/>
      <family val="1"/>
      <scheme val="minor"/>
    </font>
    <font>
      <b/>
      <u/>
      <sz val="8"/>
      <color theme="1"/>
      <name val="Times-Roman"/>
    </font>
    <font>
      <b/>
      <u/>
      <sz val="11"/>
      <color theme="1"/>
      <name val="Calibri"/>
      <family val="1"/>
      <scheme val="minor"/>
    </font>
    <font>
      <b/>
      <u/>
      <sz val="11"/>
      <color theme="1"/>
      <name val="Times-Roman"/>
    </font>
    <font>
      <b/>
      <u/>
      <sz val="8"/>
      <color theme="1"/>
      <name val="Calibri"/>
      <family val="1"/>
      <scheme val="minor"/>
    </font>
    <font>
      <b/>
      <sz val="12"/>
      <color rgb="FFFF0000"/>
      <name val="Calibri"/>
      <family val="2"/>
      <scheme val="minor"/>
    </font>
    <font>
      <b/>
      <i/>
      <sz val="11"/>
      <color rgb="FF00B050"/>
      <name val="Times New Roman"/>
      <family val="1"/>
    </font>
    <font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theme="1"/>
      <name val="Cambria"/>
      <family val="1"/>
    </font>
    <font>
      <sz val="12"/>
      <color rgb="FFFF0000"/>
      <name val="Cambria"/>
      <family val="1"/>
    </font>
    <font>
      <sz val="12"/>
      <color theme="1"/>
      <name val="Cambria"/>
      <family val="1"/>
    </font>
    <font>
      <sz val="12"/>
      <color theme="1"/>
      <name val="Calibri"/>
      <family val="1"/>
      <scheme val="minor"/>
    </font>
    <font>
      <sz val="9"/>
      <color theme="1"/>
      <name val="Calibri"/>
      <family val="2"/>
      <scheme val="minor"/>
    </font>
    <font>
      <b/>
      <sz val="9"/>
      <color indexed="81"/>
      <name val="Tahoma"/>
      <family val="2"/>
    </font>
    <font>
      <u/>
      <sz val="11"/>
      <color theme="10"/>
      <name val="Calibri"/>
      <family val="2"/>
    </font>
    <font>
      <sz val="9"/>
      <color rgb="FFFF0000"/>
      <name val="Andalus"/>
      <family val="1"/>
    </font>
    <font>
      <i/>
      <sz val="11"/>
      <color theme="1"/>
      <name val="Andalus"/>
      <family val="1"/>
    </font>
    <font>
      <b/>
      <sz val="10"/>
      <color rgb="FFFF0000"/>
      <name val="Andalus"/>
      <family val="1"/>
    </font>
    <font>
      <b/>
      <sz val="18"/>
      <color rgb="FFFFFFFF"/>
      <name val="Andalus"/>
      <family val="1"/>
    </font>
    <font>
      <b/>
      <u/>
      <sz val="14"/>
      <color rgb="FFFF0000"/>
      <name val="Andalus"/>
      <family val="1"/>
    </font>
    <font>
      <b/>
      <u/>
      <sz val="12"/>
      <color theme="1"/>
      <name val="Andalus"/>
      <family val="1"/>
    </font>
    <font>
      <u/>
      <sz val="12"/>
      <color theme="1"/>
      <name val="Andalus"/>
      <family val="1"/>
    </font>
    <font>
      <sz val="7"/>
      <name val="Times New Roman"/>
      <family val="1"/>
    </font>
    <font>
      <b/>
      <u/>
      <sz val="12"/>
      <name val="Andalus"/>
      <family val="1"/>
    </font>
    <font>
      <u/>
      <sz val="12"/>
      <name val="Andalus"/>
      <family val="1"/>
    </font>
    <font>
      <sz val="12"/>
      <color theme="1"/>
      <name val="Andalus"/>
      <family val="1"/>
    </font>
    <font>
      <b/>
      <sz val="14"/>
      <color theme="1"/>
      <name val="Andalus"/>
      <family val="1"/>
    </font>
    <font>
      <b/>
      <sz val="14"/>
      <color rgb="FFFF0000"/>
      <name val="Andalus"/>
      <family val="1"/>
    </font>
    <font>
      <sz val="12"/>
      <color rgb="FFFF0000"/>
      <name val="Andalus"/>
      <family val="1"/>
    </font>
    <font>
      <b/>
      <sz val="16"/>
      <color rgb="FFFFFFFF"/>
      <name val="Andalus"/>
      <family val="1"/>
    </font>
    <font>
      <b/>
      <sz val="28"/>
      <color rgb="FFFFFFFF"/>
      <name val="Andalus"/>
      <family val="1"/>
    </font>
    <font>
      <b/>
      <sz val="11"/>
      <color theme="1"/>
      <name val="Arial"/>
      <family val="2"/>
    </font>
    <font>
      <sz val="10"/>
      <name val="Arial"/>
      <family val="2"/>
    </font>
    <font>
      <sz val="36"/>
      <name val="Wingdings"/>
      <charset val="2"/>
    </font>
    <font>
      <b/>
      <sz val="28"/>
      <color theme="0"/>
      <name val="Wingdings"/>
      <charset val="2"/>
    </font>
    <font>
      <b/>
      <sz val="28"/>
      <color theme="1"/>
      <name val="Wingdings"/>
      <charset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B8FAA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6795556505021"/>
        <bgColor indexed="64"/>
      </patternFill>
    </fill>
  </fills>
  <borders count="1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rgb="FFFF0000"/>
      </top>
      <bottom style="thin">
        <color indexed="64"/>
      </bottom>
      <diagonal/>
    </border>
    <border>
      <left/>
      <right/>
      <top style="medium">
        <color rgb="FFFF0000"/>
      </top>
      <bottom style="thin">
        <color indexed="64"/>
      </bottom>
      <diagonal/>
    </border>
    <border>
      <left/>
      <right style="thin">
        <color indexed="64"/>
      </right>
      <top style="medium">
        <color rgb="FFFF0000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rgb="FFFF0000"/>
      </bottom>
      <diagonal/>
    </border>
    <border>
      <left/>
      <right/>
      <top style="thin">
        <color indexed="64"/>
      </top>
      <bottom style="medium">
        <color rgb="FFFF0000"/>
      </bottom>
      <diagonal/>
    </border>
    <border>
      <left/>
      <right style="thin">
        <color indexed="64"/>
      </right>
      <top style="thin">
        <color indexed="64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/>
      <right/>
      <top style="medium">
        <color rgb="FFFF0000"/>
      </top>
      <bottom/>
      <diagonal/>
    </border>
    <border>
      <left/>
      <right style="medium">
        <color rgb="FFFF0000"/>
      </right>
      <top style="medium">
        <color rgb="FFFF0000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FF0000"/>
      </left>
      <right/>
      <top/>
      <bottom/>
      <diagonal/>
    </border>
    <border>
      <left style="medium">
        <color rgb="FFFF0000"/>
      </left>
      <right/>
      <top style="thin">
        <color indexed="64"/>
      </top>
      <bottom style="medium">
        <color rgb="FFFF0000"/>
      </bottom>
      <diagonal/>
    </border>
    <border>
      <left/>
      <right/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/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00B050"/>
      </left>
      <right/>
      <top/>
      <bottom/>
      <diagonal/>
    </border>
    <border>
      <left/>
      <right style="medium">
        <color rgb="FF00B050"/>
      </right>
      <top/>
      <bottom/>
      <diagonal/>
    </border>
    <border>
      <left style="medium">
        <color rgb="FF00B050"/>
      </left>
      <right/>
      <top style="medium">
        <color rgb="FF00B050"/>
      </top>
      <bottom style="medium">
        <color rgb="FF00B050"/>
      </bottom>
      <diagonal/>
    </border>
    <border>
      <left/>
      <right style="medium">
        <color rgb="FF00B050"/>
      </right>
      <top style="medium">
        <color rgb="FF00B050"/>
      </top>
      <bottom style="medium">
        <color rgb="FF00B05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medium">
        <color theme="1"/>
      </top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 style="medium">
        <color theme="1"/>
      </top>
      <bottom style="medium">
        <color rgb="FFFF0000"/>
      </bottom>
      <diagonal/>
    </border>
    <border>
      <left/>
      <right style="medium">
        <color rgb="FFFF0000"/>
      </right>
      <top style="medium">
        <color theme="1"/>
      </top>
      <bottom style="medium">
        <color rgb="FFFF0000"/>
      </bottom>
      <diagonal/>
    </border>
    <border>
      <left style="thin">
        <color theme="1"/>
      </left>
      <right/>
      <top style="medium">
        <color rgb="FFFF0000"/>
      </top>
      <bottom style="thin">
        <color theme="1"/>
      </bottom>
      <diagonal/>
    </border>
    <border>
      <left/>
      <right/>
      <top style="medium">
        <color rgb="FFFF0000"/>
      </top>
      <bottom style="thin">
        <color theme="1"/>
      </bottom>
      <diagonal/>
    </border>
    <border>
      <left/>
      <right style="thin">
        <color theme="1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/>
      <top style="medium">
        <color rgb="FFFF0000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rgb="FFFF0000"/>
      </top>
      <bottom style="thin">
        <color theme="1"/>
      </bottom>
      <diagonal/>
    </border>
    <border>
      <left style="thin">
        <color theme="1"/>
      </left>
      <right style="medium">
        <color rgb="FFFF0000"/>
      </right>
      <top style="medium">
        <color rgb="FFFF0000"/>
      </top>
      <bottom style="thin">
        <color theme="1"/>
      </bottom>
      <diagonal/>
    </border>
    <border>
      <left style="medium">
        <color rgb="FFFF0000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/>
      <top style="thin">
        <color theme="1"/>
      </top>
      <bottom style="medium">
        <color rgb="FFFF0000"/>
      </bottom>
      <diagonal/>
    </border>
    <border>
      <left style="medium">
        <color rgb="FFFF0000"/>
      </left>
      <right/>
      <top style="thin">
        <color theme="1"/>
      </top>
      <bottom style="medium">
        <color rgb="FFFF0000"/>
      </bottom>
      <diagonal/>
    </border>
    <border>
      <left/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medium">
        <color rgb="FFFF0000"/>
      </right>
      <top style="thin">
        <color theme="1"/>
      </top>
      <bottom style="medium">
        <color rgb="FFFF0000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 style="thin">
        <color theme="1"/>
      </right>
      <top style="thin">
        <color theme="1"/>
      </top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55" fillId="0" borderId="0" applyNumberFormat="0" applyFill="0" applyBorder="0" applyAlignment="0" applyProtection="0">
      <alignment vertical="top"/>
      <protection locked="0"/>
    </xf>
    <xf numFmtId="0" fontId="73" fillId="0" borderId="0"/>
  </cellStyleXfs>
  <cellXfs count="587">
    <xf numFmtId="0" fontId="0" fillId="0" borderId="0" xfId="0"/>
    <xf numFmtId="0" fontId="2" fillId="0" borderId="0" xfId="0" applyFont="1"/>
    <xf numFmtId="0" fontId="0" fillId="0" borderId="0" xfId="0" applyFill="1"/>
    <xf numFmtId="0" fontId="7" fillId="0" borderId="0" xfId="0" applyFont="1" applyAlignment="1">
      <alignment horizontal="center"/>
    </xf>
    <xf numFmtId="0" fontId="2" fillId="0" borderId="0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2" xfId="0" applyFont="1" applyBorder="1"/>
    <xf numFmtId="0" fontId="2" fillId="0" borderId="13" xfId="0" applyFont="1" applyBorder="1"/>
    <xf numFmtId="0" fontId="2" fillId="0" borderId="14" xfId="0" applyFont="1" applyBorder="1"/>
    <xf numFmtId="0" fontId="2" fillId="0" borderId="15" xfId="0" applyFont="1" applyBorder="1"/>
    <xf numFmtId="0" fontId="9" fillId="0" borderId="0" xfId="0" applyFont="1" applyAlignment="1">
      <alignment horizontal="center" vertical="center"/>
    </xf>
    <xf numFmtId="0" fontId="0" fillId="0" borderId="7" xfId="0" applyBorder="1"/>
    <xf numFmtId="0" fontId="0" fillId="0" borderId="10" xfId="0" applyBorder="1"/>
    <xf numFmtId="0" fontId="0" fillId="0" borderId="14" xfId="0" applyBorder="1"/>
    <xf numFmtId="0" fontId="2" fillId="0" borderId="0" xfId="0" applyFont="1" applyBorder="1" applyAlignment="1">
      <alignment horizontal="center" vertical="center"/>
    </xf>
    <xf numFmtId="43" fontId="2" fillId="0" borderId="1" xfId="0" applyNumberFormat="1" applyFont="1" applyBorder="1" applyAlignment="1">
      <alignment horizontal="center" vertical="center"/>
    </xf>
    <xf numFmtId="0" fontId="2" fillId="0" borderId="11" xfId="0" applyFont="1" applyBorder="1" applyAlignment="1">
      <alignment vertical="center"/>
    </xf>
    <xf numFmtId="0" fontId="10" fillId="0" borderId="23" xfId="0" applyFont="1" applyBorder="1" applyAlignment="1">
      <alignment vertical="center"/>
    </xf>
    <xf numFmtId="0" fontId="10" fillId="0" borderId="14" xfId="0" applyFont="1" applyBorder="1" applyAlignment="1">
      <alignment vertical="center"/>
    </xf>
    <xf numFmtId="0" fontId="10" fillId="0" borderId="29" xfId="0" applyFont="1" applyBorder="1" applyAlignment="1">
      <alignment vertical="center"/>
    </xf>
    <xf numFmtId="0" fontId="10" fillId="0" borderId="16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10" fillId="0" borderId="8" xfId="0" applyFont="1" applyBorder="1" applyAlignment="1">
      <alignment vertical="center"/>
    </xf>
    <xf numFmtId="0" fontId="10" fillId="0" borderId="2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5" xfId="0" applyFont="1" applyBorder="1" applyAlignment="1">
      <alignment horizontal="center" vertical="center"/>
    </xf>
    <xf numFmtId="0" fontId="10" fillId="0" borderId="25" xfId="0" applyFont="1" applyBorder="1" applyAlignment="1">
      <alignment vertical="center"/>
    </xf>
    <xf numFmtId="0" fontId="10" fillId="0" borderId="33" xfId="0" applyFont="1" applyBorder="1" applyAlignment="1">
      <alignment vertical="center"/>
    </xf>
    <xf numFmtId="0" fontId="0" fillId="0" borderId="29" xfId="0" applyBorder="1"/>
    <xf numFmtId="0" fontId="10" fillId="0" borderId="34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0" fontId="0" fillId="0" borderId="13" xfId="0" applyBorder="1"/>
    <xf numFmtId="0" fontId="0" fillId="0" borderId="15" xfId="0" applyBorder="1"/>
    <xf numFmtId="0" fontId="2" fillId="0" borderId="12" xfId="0" applyFont="1" applyBorder="1" applyAlignment="1">
      <alignment vertical="center"/>
    </xf>
    <xf numFmtId="43" fontId="11" fillId="0" borderId="22" xfId="0" applyNumberFormat="1" applyFont="1" applyBorder="1" applyAlignment="1">
      <alignment vertical="center"/>
    </xf>
    <xf numFmtId="43" fontId="11" fillId="0" borderId="17" xfId="0" applyNumberFormat="1" applyFont="1" applyBorder="1" applyAlignment="1">
      <alignment vertical="center"/>
    </xf>
    <xf numFmtId="43" fontId="11" fillId="0" borderId="21" xfId="0" applyNumberFormat="1" applyFont="1" applyBorder="1" applyAlignment="1">
      <alignment vertical="center"/>
    </xf>
    <xf numFmtId="0" fontId="11" fillId="0" borderId="34" xfId="0" applyFont="1" applyBorder="1" applyAlignment="1">
      <alignment vertical="center"/>
    </xf>
    <xf numFmtId="0" fontId="11" fillId="0" borderId="36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43" fontId="11" fillId="0" borderId="36" xfId="0" applyNumberFormat="1" applyFont="1" applyBorder="1" applyAlignment="1">
      <alignment vertical="center"/>
    </xf>
    <xf numFmtId="0" fontId="11" fillId="0" borderId="19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18" xfId="0" applyFont="1" applyBorder="1" applyAlignment="1">
      <alignment vertical="center"/>
    </xf>
    <xf numFmtId="0" fontId="11" fillId="0" borderId="23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2" fillId="0" borderId="29" xfId="0" applyFont="1" applyBorder="1"/>
    <xf numFmtId="41" fontId="11" fillId="0" borderId="21" xfId="0" applyNumberFormat="1" applyFont="1" applyBorder="1" applyAlignment="1">
      <alignment vertical="center"/>
    </xf>
    <xf numFmtId="41" fontId="11" fillId="0" borderId="34" xfId="0" applyNumberFormat="1" applyFont="1" applyBorder="1" applyAlignment="1">
      <alignment vertical="center"/>
    </xf>
    <xf numFmtId="0" fontId="12" fillId="0" borderId="0" xfId="0" applyFont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12" fillId="5" borderId="23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0" fontId="2" fillId="0" borderId="39" xfId="0" applyFont="1" applyBorder="1"/>
    <xf numFmtId="0" fontId="2" fillId="0" borderId="40" xfId="0" applyFont="1" applyBorder="1"/>
    <xf numFmtId="0" fontId="2" fillId="0" borderId="2" xfId="0" applyFont="1" applyBorder="1"/>
    <xf numFmtId="0" fontId="2" fillId="0" borderId="0" xfId="0" applyFont="1" applyBorder="1" applyAlignment="1">
      <alignment vertical="center"/>
    </xf>
    <xf numFmtId="0" fontId="2" fillId="0" borderId="3" xfId="0" applyFont="1" applyBorder="1"/>
    <xf numFmtId="0" fontId="2" fillId="0" borderId="41" xfId="0" applyFont="1" applyBorder="1"/>
    <xf numFmtId="9" fontId="2" fillId="0" borderId="42" xfId="0" applyNumberFormat="1" applyFont="1" applyBorder="1"/>
    <xf numFmtId="0" fontId="2" fillId="0" borderId="42" xfId="0" applyFont="1" applyBorder="1"/>
    <xf numFmtId="0" fontId="2" fillId="0" borderId="43" xfId="0" applyFont="1" applyBorder="1"/>
    <xf numFmtId="9" fontId="2" fillId="0" borderId="0" xfId="0" applyNumberFormat="1" applyFont="1"/>
    <xf numFmtId="0" fontId="18" fillId="0" borderId="0" xfId="0" applyFont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164" fontId="15" fillId="6" borderId="33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10" fillId="0" borderId="20" xfId="0" applyNumberFormat="1" applyFont="1" applyBorder="1" applyAlignment="1">
      <alignment vertical="center"/>
    </xf>
    <xf numFmtId="43" fontId="10" fillId="0" borderId="25" xfId="1" applyFont="1" applyBorder="1" applyAlignment="1">
      <alignment vertical="center"/>
    </xf>
    <xf numFmtId="0" fontId="0" fillId="0" borderId="12" xfId="0" applyFill="1" applyBorder="1" applyAlignment="1">
      <alignment horizontal="center" vertical="center"/>
    </xf>
    <xf numFmtId="0" fontId="10" fillId="0" borderId="38" xfId="0" applyFont="1" applyBorder="1"/>
    <xf numFmtId="0" fontId="2" fillId="0" borderId="21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42" xfId="0" applyFont="1" applyBorder="1" applyAlignment="1">
      <alignment vertical="center"/>
    </xf>
    <xf numFmtId="0" fontId="20" fillId="0" borderId="0" xfId="0" applyFont="1"/>
    <xf numFmtId="0" fontId="10" fillId="0" borderId="1" xfId="0" applyFont="1" applyBorder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19" fillId="0" borderId="0" xfId="0" applyFont="1" applyBorder="1"/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3" fontId="11" fillId="0" borderId="4" xfId="0" applyNumberFormat="1" applyFont="1" applyBorder="1" applyAlignment="1">
      <alignment horizontal="center" vertical="center"/>
    </xf>
    <xf numFmtId="43" fontId="11" fillId="0" borderId="5" xfId="0" applyNumberFormat="1" applyFont="1" applyBorder="1" applyAlignment="1">
      <alignment horizontal="center" vertical="center"/>
    </xf>
    <xf numFmtId="0" fontId="15" fillId="0" borderId="0" xfId="0" applyFont="1" applyBorder="1"/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5" fillId="0" borderId="0" xfId="0" applyFont="1"/>
    <xf numFmtId="0" fontId="15" fillId="0" borderId="1" xfId="0" applyFont="1" applyBorder="1"/>
    <xf numFmtId="0" fontId="21" fillId="0" borderId="0" xfId="0" applyFont="1"/>
    <xf numFmtId="43" fontId="15" fillId="7" borderId="1" xfId="1" applyFont="1" applyFill="1" applyBorder="1" applyProtection="1">
      <protection locked="0"/>
    </xf>
    <xf numFmtId="43" fontId="11" fillId="7" borderId="1" xfId="1" applyFont="1" applyFill="1" applyBorder="1" applyProtection="1">
      <protection locked="0"/>
    </xf>
    <xf numFmtId="43" fontId="2" fillId="3" borderId="1" xfId="1" applyFont="1" applyFill="1" applyBorder="1" applyAlignment="1" applyProtection="1">
      <alignment horizontal="center" vertical="center"/>
      <protection locked="0"/>
    </xf>
    <xf numFmtId="9" fontId="2" fillId="3" borderId="0" xfId="0" applyNumberFormat="1" applyFont="1" applyFill="1" applyBorder="1" applyAlignment="1" applyProtection="1">
      <alignment horizontal="center" vertical="center"/>
      <protection locked="0"/>
    </xf>
    <xf numFmtId="164" fontId="2" fillId="3" borderId="1" xfId="1" applyNumberFormat="1" applyFont="1" applyFill="1" applyBorder="1" applyAlignment="1" applyProtection="1">
      <alignment horizontal="center"/>
      <protection locked="0"/>
    </xf>
    <xf numFmtId="9" fontId="2" fillId="3" borderId="1" xfId="0" applyNumberFormat="1" applyFont="1" applyFill="1" applyBorder="1" applyAlignment="1" applyProtection="1">
      <alignment horizontal="center" vertical="center"/>
      <protection locked="0"/>
    </xf>
    <xf numFmtId="165" fontId="2" fillId="3" borderId="44" xfId="0" applyNumberFormat="1" applyFont="1" applyFill="1" applyBorder="1" applyAlignment="1" applyProtection="1">
      <alignment horizontal="center" vertical="center"/>
      <protection locked="0"/>
    </xf>
    <xf numFmtId="165" fontId="2" fillId="3" borderId="45" xfId="0" applyNumberFormat="1" applyFont="1" applyFill="1" applyBorder="1" applyAlignment="1" applyProtection="1">
      <alignment horizontal="center" vertical="center"/>
      <protection locked="0"/>
    </xf>
    <xf numFmtId="165" fontId="2" fillId="3" borderId="46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10" fillId="0" borderId="27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11" fillId="0" borderId="43" xfId="0" applyFont="1" applyBorder="1" applyAlignment="1">
      <alignment horizontal="center" vertical="center"/>
    </xf>
    <xf numFmtId="0" fontId="11" fillId="0" borderId="38" xfId="0" applyFont="1" applyBorder="1" applyAlignment="1">
      <alignment horizontal="center" vertical="center"/>
    </xf>
    <xf numFmtId="0" fontId="11" fillId="0" borderId="41" xfId="0" applyFont="1" applyBorder="1" applyAlignment="1">
      <alignment horizontal="center" vertical="center"/>
    </xf>
    <xf numFmtId="43" fontId="11" fillId="0" borderId="41" xfId="0" applyNumberFormat="1" applyFont="1" applyBorder="1" applyAlignment="1">
      <alignment horizontal="center" vertical="center"/>
    </xf>
    <xf numFmtId="43" fontId="11" fillId="0" borderId="38" xfId="0" applyNumberFormat="1" applyFont="1" applyBorder="1" applyAlignment="1">
      <alignment horizontal="center" vertical="center"/>
    </xf>
    <xf numFmtId="43" fontId="11" fillId="0" borderId="39" xfId="0" applyNumberFormat="1" applyFont="1" applyBorder="1" applyAlignment="1">
      <alignment horizontal="center" vertical="center"/>
    </xf>
    <xf numFmtId="43" fontId="11" fillId="0" borderId="42" xfId="0" applyNumberFormat="1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43" fontId="11" fillId="0" borderId="40" xfId="0" applyNumberFormat="1" applyFont="1" applyBorder="1" applyAlignment="1">
      <alignment horizontal="center" vertical="center"/>
    </xf>
    <xf numFmtId="43" fontId="11" fillId="0" borderId="43" xfId="0" applyNumberFormat="1" applyFont="1" applyBorder="1" applyAlignment="1">
      <alignment horizontal="center" vertical="center"/>
    </xf>
    <xf numFmtId="0" fontId="11" fillId="0" borderId="38" xfId="0" applyFont="1" applyBorder="1" applyAlignment="1">
      <alignment vertical="center"/>
    </xf>
    <xf numFmtId="0" fontId="11" fillId="0" borderId="41" xfId="0" applyFont="1" applyBorder="1" applyAlignment="1">
      <alignment vertical="center"/>
    </xf>
    <xf numFmtId="9" fontId="0" fillId="0" borderId="0" xfId="0" applyNumberFormat="1"/>
    <xf numFmtId="0" fontId="2" fillId="0" borderId="59" xfId="0" applyFont="1" applyBorder="1"/>
    <xf numFmtId="0" fontId="2" fillId="0" borderId="57" xfId="0" applyFont="1" applyBorder="1"/>
    <xf numFmtId="0" fontId="2" fillId="0" borderId="65" xfId="0" applyFont="1" applyBorder="1"/>
    <xf numFmtId="0" fontId="2" fillId="0" borderId="58" xfId="0" applyFont="1" applyBorder="1"/>
    <xf numFmtId="0" fontId="2" fillId="0" borderId="66" xfId="0" applyFont="1" applyBorder="1"/>
    <xf numFmtId="0" fontId="2" fillId="0" borderId="67" xfId="0" applyFont="1" applyBorder="1"/>
    <xf numFmtId="0" fontId="2" fillId="0" borderId="68" xfId="0" applyFont="1" applyBorder="1"/>
    <xf numFmtId="0" fontId="2" fillId="0" borderId="69" xfId="0" applyFont="1" applyBorder="1"/>
    <xf numFmtId="0" fontId="15" fillId="0" borderId="23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10" fillId="0" borderId="39" xfId="0" applyFont="1" applyBorder="1" applyAlignment="1">
      <alignment horizontal="left" vertical="center"/>
    </xf>
    <xf numFmtId="0" fontId="14" fillId="0" borderId="39" xfId="0" applyFont="1" applyBorder="1" applyAlignment="1">
      <alignment horizontal="left" vertical="center" wrapText="1"/>
    </xf>
    <xf numFmtId="0" fontId="14" fillId="0" borderId="39" xfId="0" applyFont="1" applyBorder="1" applyAlignment="1">
      <alignment horizontal="left" vertical="center"/>
    </xf>
    <xf numFmtId="43" fontId="10" fillId="0" borderId="39" xfId="0" applyNumberFormat="1" applyFont="1" applyBorder="1" applyAlignment="1">
      <alignment horizontal="left" vertical="center"/>
    </xf>
    <xf numFmtId="0" fontId="12" fillId="0" borderId="0" xfId="0" applyFont="1"/>
    <xf numFmtId="0" fontId="0" fillId="0" borderId="0" xfId="0" applyFont="1"/>
    <xf numFmtId="0" fontId="15" fillId="0" borderId="56" xfId="0" applyFont="1" applyBorder="1" applyAlignment="1">
      <alignment horizontal="center" vertical="center"/>
    </xf>
    <xf numFmtId="9" fontId="2" fillId="3" borderId="53" xfId="0" applyNumberFormat="1" applyFont="1" applyFill="1" applyBorder="1" applyAlignment="1" applyProtection="1">
      <alignment horizontal="center" vertical="center"/>
      <protection locked="0"/>
    </xf>
    <xf numFmtId="9" fontId="2" fillId="3" borderId="56" xfId="0" applyNumberFormat="1" applyFont="1" applyFill="1" applyBorder="1" applyAlignment="1" applyProtection="1">
      <alignment horizontal="center" vertical="center"/>
      <protection locked="0"/>
    </xf>
    <xf numFmtId="43" fontId="2" fillId="0" borderId="0" xfId="1" applyFont="1" applyFill="1" applyBorder="1" applyAlignment="1">
      <alignment horizontal="center"/>
    </xf>
    <xf numFmtId="0" fontId="25" fillId="0" borderId="0" xfId="0" applyFont="1"/>
    <xf numFmtId="0" fontId="14" fillId="0" borderId="0" xfId="0" applyFont="1"/>
    <xf numFmtId="0" fontId="2" fillId="0" borderId="0" xfId="0" applyFont="1" applyFill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3" fontId="11" fillId="0" borderId="4" xfId="0" applyNumberFormat="1" applyFont="1" applyBorder="1" applyAlignment="1">
      <alignment horizontal="center" vertical="center"/>
    </xf>
    <xf numFmtId="43" fontId="11" fillId="0" borderId="5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8" fillId="0" borderId="0" xfId="0" applyFont="1"/>
    <xf numFmtId="0" fontId="30" fillId="0" borderId="0" xfId="0" applyFont="1"/>
    <xf numFmtId="43" fontId="0" fillId="0" borderId="0" xfId="0" applyNumberFormat="1"/>
    <xf numFmtId="0" fontId="14" fillId="0" borderId="0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43" fontId="11" fillId="0" borderId="27" xfId="0" applyNumberFormat="1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5" fillId="0" borderId="27" xfId="0" applyFont="1" applyBorder="1" applyAlignment="1">
      <alignment horizontal="center" vertical="center"/>
    </xf>
    <xf numFmtId="0" fontId="14" fillId="0" borderId="0" xfId="0" applyFont="1" applyBorder="1" applyAlignment="1">
      <alignment horizontal="left" vertical="center"/>
    </xf>
    <xf numFmtId="43" fontId="11" fillId="0" borderId="0" xfId="0" applyNumberFormat="1" applyFont="1" applyBorder="1" applyAlignment="1">
      <alignment horizontal="center" vertical="center"/>
    </xf>
    <xf numFmtId="43" fontId="0" fillId="0" borderId="0" xfId="0" applyNumberFormat="1" applyAlignment="1">
      <alignment horizontal="center" vertical="center"/>
    </xf>
    <xf numFmtId="43" fontId="32" fillId="0" borderId="1" xfId="0" applyNumberFormat="1" applyFont="1" applyFill="1" applyBorder="1" applyAlignment="1">
      <alignment horizontal="center"/>
    </xf>
    <xf numFmtId="9" fontId="12" fillId="3" borderId="23" xfId="0" applyNumberFormat="1" applyFont="1" applyFill="1" applyBorder="1" applyAlignment="1" applyProtection="1">
      <alignment horizontal="center"/>
      <protection locked="0"/>
    </xf>
    <xf numFmtId="0" fontId="15" fillId="3" borderId="1" xfId="0" applyFont="1" applyFill="1" applyBorder="1" applyAlignment="1" applyProtection="1">
      <alignment horizontal="center" vertical="center"/>
      <protection locked="0"/>
    </xf>
    <xf numFmtId="9" fontId="12" fillId="3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vertical="center"/>
    </xf>
    <xf numFmtId="0" fontId="30" fillId="0" borderId="0" xfId="0" applyFont="1" applyAlignment="1">
      <alignment vertical="center"/>
    </xf>
    <xf numFmtId="0" fontId="29" fillId="0" borderId="0" xfId="0" applyFont="1"/>
    <xf numFmtId="0" fontId="15" fillId="0" borderId="42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0" fillId="0" borderId="70" xfId="0" applyBorder="1"/>
    <xf numFmtId="0" fontId="0" fillId="0" borderId="63" xfId="0" applyBorder="1"/>
    <xf numFmtId="0" fontId="0" fillId="0" borderId="64" xfId="0" applyBorder="1"/>
    <xf numFmtId="0" fontId="0" fillId="0" borderId="72" xfId="0" applyBorder="1"/>
    <xf numFmtId="0" fontId="0" fillId="0" borderId="73" xfId="0" applyBorder="1"/>
    <xf numFmtId="0" fontId="0" fillId="0" borderId="62" xfId="0" applyBorder="1"/>
    <xf numFmtId="0" fontId="34" fillId="0" borderId="63" xfId="0" applyFont="1" applyBorder="1"/>
    <xf numFmtId="0" fontId="0" fillId="0" borderId="74" xfId="0" applyBorder="1"/>
    <xf numFmtId="0" fontId="0" fillId="0" borderId="75" xfId="0" applyBorder="1"/>
    <xf numFmtId="0" fontId="0" fillId="0" borderId="71" xfId="0" applyBorder="1" applyAlignment="1">
      <alignment vertical="center"/>
    </xf>
    <xf numFmtId="0" fontId="0" fillId="0" borderId="76" xfId="0" applyBorder="1"/>
    <xf numFmtId="0" fontId="0" fillId="0" borderId="77" xfId="0" applyBorder="1"/>
    <xf numFmtId="0" fontId="0" fillId="0" borderId="38" xfId="0" applyBorder="1" applyAlignment="1">
      <alignment horizontal="center" vertical="center"/>
    </xf>
    <xf numFmtId="0" fontId="33" fillId="0" borderId="62" xfId="0" applyFont="1" applyBorder="1"/>
    <xf numFmtId="0" fontId="0" fillId="0" borderId="51" xfId="0" applyBorder="1"/>
    <xf numFmtId="43" fontId="11" fillId="0" borderId="2" xfId="0" applyNumberFormat="1" applyFont="1" applyBorder="1" applyAlignment="1">
      <alignment horizontal="center" vertical="center"/>
    </xf>
    <xf numFmtId="0" fontId="0" fillId="0" borderId="2" xfId="0" applyBorder="1"/>
    <xf numFmtId="9" fontId="0" fillId="3" borderId="1" xfId="0" applyNumberFormat="1" applyFill="1" applyBorder="1" applyAlignment="1" applyProtection="1">
      <alignment horizontal="center" vertical="center"/>
      <protection locked="0"/>
    </xf>
    <xf numFmtId="14" fontId="31" fillId="3" borderId="56" xfId="0" applyNumberFormat="1" applyFont="1" applyFill="1" applyBorder="1" applyAlignment="1" applyProtection="1">
      <alignment vertical="center"/>
      <protection locked="0"/>
    </xf>
    <xf numFmtId="0" fontId="12" fillId="0" borderId="1" xfId="0" applyFont="1" applyBorder="1" applyAlignment="1">
      <alignment horizontal="center" vertical="center"/>
    </xf>
    <xf numFmtId="0" fontId="37" fillId="0" borderId="0" xfId="0" applyFont="1"/>
    <xf numFmtId="0" fontId="27" fillId="0" borderId="0" xfId="0" applyFont="1"/>
    <xf numFmtId="0" fontId="22" fillId="0" borderId="38" xfId="0" applyFont="1" applyBorder="1"/>
    <xf numFmtId="0" fontId="22" fillId="0" borderId="39" xfId="0" applyFont="1" applyBorder="1"/>
    <xf numFmtId="0" fontId="22" fillId="0" borderId="40" xfId="0" applyFont="1" applyBorder="1"/>
    <xf numFmtId="0" fontId="22" fillId="0" borderId="2" xfId="0" applyFont="1" applyBorder="1"/>
    <xf numFmtId="0" fontId="22" fillId="0" borderId="0" xfId="0" applyFont="1" applyBorder="1"/>
    <xf numFmtId="0" fontId="22" fillId="0" borderId="3" xfId="0" applyFont="1" applyBorder="1"/>
    <xf numFmtId="0" fontId="22" fillId="0" borderId="41" xfId="0" applyFont="1" applyBorder="1"/>
    <xf numFmtId="0" fontId="22" fillId="0" borderId="42" xfId="0" applyFont="1" applyBorder="1"/>
    <xf numFmtId="0" fontId="22" fillId="0" borderId="43" xfId="0" applyFont="1" applyBorder="1"/>
    <xf numFmtId="0" fontId="40" fillId="4" borderId="1" xfId="0" applyFont="1" applyFill="1" applyBorder="1" applyAlignment="1">
      <alignment horizontal="center" vertical="center"/>
    </xf>
    <xf numFmtId="0" fontId="41" fillId="0" borderId="0" xfId="0" applyFont="1" applyAlignment="1">
      <alignment horizontal="justify"/>
    </xf>
    <xf numFmtId="0" fontId="0" fillId="0" borderId="0" xfId="0" applyAlignment="1">
      <alignment horizontal="center" vertical="center"/>
    </xf>
    <xf numFmtId="0" fontId="43" fillId="0" borderId="0" xfId="0" applyFont="1" applyAlignment="1">
      <alignment horizontal="justify"/>
    </xf>
    <xf numFmtId="0" fontId="44" fillId="0" borderId="0" xfId="0" applyFont="1" applyBorder="1" applyAlignment="1">
      <alignment vertical="center"/>
    </xf>
    <xf numFmtId="0" fontId="46" fillId="0" borderId="80" xfId="0" applyFont="1" applyFill="1" applyBorder="1" applyAlignment="1">
      <alignment horizontal="center" vertical="center"/>
    </xf>
    <xf numFmtId="0" fontId="46" fillId="0" borderId="81" xfId="0" applyFont="1" applyFill="1" applyBorder="1" applyAlignment="1">
      <alignment horizontal="center" vertical="center"/>
    </xf>
    <xf numFmtId="0" fontId="46" fillId="0" borderId="82" xfId="0" applyFont="1" applyFill="1" applyBorder="1" applyAlignment="1">
      <alignment horizontal="center" vertical="center"/>
    </xf>
    <xf numFmtId="0" fontId="47" fillId="0" borderId="8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43" fontId="45" fillId="0" borderId="1" xfId="1" applyFont="1" applyFill="1" applyBorder="1" applyAlignment="1">
      <alignment horizontal="center" vertical="center"/>
    </xf>
    <xf numFmtId="0" fontId="45" fillId="0" borderId="84" xfId="0" applyFont="1" applyFill="1" applyBorder="1" applyAlignment="1">
      <alignment horizontal="center" vertical="center"/>
    </xf>
    <xf numFmtId="0" fontId="48" fillId="0" borderId="1" xfId="0" applyFont="1" applyFill="1" applyBorder="1" applyAlignment="1">
      <alignment horizontal="left" vertical="center"/>
    </xf>
    <xf numFmtId="0" fontId="45" fillId="0" borderId="1" xfId="0" applyFont="1" applyFill="1" applyBorder="1" applyAlignment="1">
      <alignment horizontal="center" vertical="center"/>
    </xf>
    <xf numFmtId="43" fontId="45" fillId="0" borderId="84" xfId="0" applyNumberFormat="1" applyFont="1" applyFill="1" applyBorder="1" applyAlignment="1">
      <alignment horizontal="center" vertical="center"/>
    </xf>
    <xf numFmtId="0" fontId="47" fillId="0" borderId="85" xfId="0" applyFont="1" applyFill="1" applyBorder="1" applyAlignment="1">
      <alignment horizontal="center" vertical="center"/>
    </xf>
    <xf numFmtId="0" fontId="48" fillId="0" borderId="31" xfId="0" applyFont="1" applyFill="1" applyBorder="1" applyAlignment="1">
      <alignment horizontal="left" vertical="center"/>
    </xf>
    <xf numFmtId="0" fontId="45" fillId="0" borderId="31" xfId="0" applyFont="1" applyFill="1" applyBorder="1" applyAlignment="1">
      <alignment horizontal="center" vertical="center"/>
    </xf>
    <xf numFmtId="43" fontId="45" fillId="0" borderId="86" xfId="0" applyNumberFormat="1" applyFont="1" applyFill="1" applyBorder="1" applyAlignment="1">
      <alignment horizontal="center" vertical="center"/>
    </xf>
    <xf numFmtId="43" fontId="45" fillId="0" borderId="86" xfId="1" applyFont="1" applyFill="1" applyBorder="1" applyAlignment="1">
      <alignment horizontal="center" vertical="center"/>
    </xf>
    <xf numFmtId="0" fontId="49" fillId="0" borderId="0" xfId="0" applyFont="1" applyAlignment="1">
      <alignment horizontal="center" vertical="center"/>
    </xf>
    <xf numFmtId="0" fontId="50" fillId="0" borderId="0" xfId="0" applyFont="1"/>
    <xf numFmtId="0" fontId="51" fillId="0" borderId="0" xfId="0" applyFont="1" applyAlignment="1">
      <alignment horizontal="center"/>
    </xf>
    <xf numFmtId="0" fontId="47" fillId="0" borderId="0" xfId="0" applyFont="1" applyFill="1" applyBorder="1" applyAlignment="1">
      <alignment horizontal="center" vertical="center"/>
    </xf>
    <xf numFmtId="0" fontId="48" fillId="0" borderId="0" xfId="0" applyFont="1" applyFill="1" applyBorder="1" applyAlignment="1">
      <alignment horizontal="left" vertical="center"/>
    </xf>
    <xf numFmtId="0" fontId="45" fillId="0" borderId="0" xfId="0" applyFont="1" applyFill="1" applyBorder="1" applyAlignment="1">
      <alignment horizontal="center" vertical="center"/>
    </xf>
    <xf numFmtId="43" fontId="45" fillId="0" borderId="0" xfId="0" applyNumberFormat="1" applyFont="1" applyFill="1" applyBorder="1" applyAlignment="1">
      <alignment horizontal="center" vertical="center"/>
    </xf>
    <xf numFmtId="0" fontId="51" fillId="0" borderId="1" xfId="0" applyFont="1" applyBorder="1" applyAlignment="1">
      <alignment horizontal="center" vertical="center"/>
    </xf>
    <xf numFmtId="0" fontId="0" fillId="0" borderId="87" xfId="0" applyBorder="1"/>
    <xf numFmtId="0" fontId="53" fillId="0" borderId="1" xfId="0" applyFont="1" applyFill="1" applyBorder="1" applyAlignment="1">
      <alignment horizontal="left" vertical="center"/>
    </xf>
    <xf numFmtId="0" fontId="0" fillId="0" borderId="57" xfId="0" applyBorder="1"/>
    <xf numFmtId="0" fontId="51" fillId="0" borderId="23" xfId="0" applyFont="1" applyBorder="1" applyAlignment="1">
      <alignment horizontal="center"/>
    </xf>
    <xf numFmtId="0" fontId="51" fillId="0" borderId="22" xfId="0" applyFont="1" applyBorder="1" applyAlignment="1">
      <alignment horizontal="center"/>
    </xf>
    <xf numFmtId="43" fontId="45" fillId="0" borderId="1" xfId="0" applyNumberFormat="1" applyFont="1" applyFill="1" applyBorder="1" applyAlignment="1">
      <alignment horizontal="center" vertical="center"/>
    </xf>
    <xf numFmtId="0" fontId="0" fillId="0" borderId="88" xfId="0" applyBorder="1"/>
    <xf numFmtId="0" fontId="47" fillId="0" borderId="1" xfId="0" applyFont="1" applyFill="1" applyBorder="1" applyAlignment="1">
      <alignment horizontal="center" vertical="center"/>
    </xf>
    <xf numFmtId="0" fontId="47" fillId="0" borderId="31" xfId="0" applyFont="1" applyFill="1" applyBorder="1" applyAlignment="1">
      <alignment horizontal="center" vertical="center"/>
    </xf>
    <xf numFmtId="0" fontId="48" fillId="0" borderId="23" xfId="0" applyFont="1" applyFill="1" applyBorder="1" applyAlignment="1">
      <alignment horizontal="left" vertical="center"/>
    </xf>
    <xf numFmtId="43" fontId="45" fillId="0" borderId="23" xfId="0" applyNumberFormat="1" applyFont="1" applyFill="1" applyBorder="1" applyAlignment="1">
      <alignment horizontal="center" vertical="center"/>
    </xf>
    <xf numFmtId="43" fontId="45" fillId="0" borderId="23" xfId="1" applyFont="1" applyFill="1" applyBorder="1" applyAlignment="1">
      <alignment horizontal="center" vertical="center"/>
    </xf>
    <xf numFmtId="0" fontId="0" fillId="0" borderId="89" xfId="0" applyBorder="1"/>
    <xf numFmtId="43" fontId="45" fillId="0" borderId="90" xfId="0" applyNumberFormat="1" applyFont="1" applyFill="1" applyBorder="1" applyAlignment="1">
      <alignment horizontal="center" vertical="center"/>
    </xf>
    <xf numFmtId="0" fontId="46" fillId="0" borderId="22" xfId="0" applyFont="1" applyFill="1" applyBorder="1" applyAlignment="1">
      <alignment horizontal="center" vertical="center"/>
    </xf>
    <xf numFmtId="166" fontId="45" fillId="0" borderId="1" xfId="1" applyNumberFormat="1" applyFont="1" applyFill="1" applyBorder="1" applyAlignment="1">
      <alignment horizontal="center" vertical="center"/>
    </xf>
    <xf numFmtId="0" fontId="47" fillId="0" borderId="23" xfId="0" applyFont="1" applyFill="1" applyBorder="1" applyAlignment="1">
      <alignment horizontal="center" vertical="center"/>
    </xf>
    <xf numFmtId="0" fontId="45" fillId="0" borderId="23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43" fontId="45" fillId="7" borderId="1" xfId="1" applyFont="1" applyFill="1" applyBorder="1" applyAlignment="1" applyProtection="1">
      <alignment horizontal="center" vertical="center"/>
      <protection locked="0"/>
    </xf>
    <xf numFmtId="0" fontId="0" fillId="7" borderId="1" xfId="0" applyFill="1" applyBorder="1" applyAlignment="1">
      <alignment horizontal="center"/>
    </xf>
    <xf numFmtId="0" fontId="55" fillId="0" borderId="0" xfId="2" applyAlignment="1" applyProtection="1"/>
    <xf numFmtId="0" fontId="22" fillId="0" borderId="0" xfId="0" applyFont="1" applyBorder="1" applyAlignment="1">
      <alignment horizontal="center" vertical="center"/>
    </xf>
    <xf numFmtId="0" fontId="57" fillId="0" borderId="109" xfId="0" applyFont="1" applyBorder="1" applyAlignment="1">
      <alignment horizontal="center" vertical="center"/>
    </xf>
    <xf numFmtId="0" fontId="57" fillId="0" borderId="108" xfId="0" applyFont="1" applyBorder="1" applyAlignment="1">
      <alignment horizontal="center" vertical="center"/>
    </xf>
    <xf numFmtId="0" fontId="2" fillId="0" borderId="114" xfId="0" applyFont="1" applyBorder="1" applyAlignment="1">
      <alignment horizontal="center" vertical="center"/>
    </xf>
    <xf numFmtId="0" fontId="2" fillId="0" borderId="118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9" fontId="2" fillId="12" borderId="103" xfId="0" applyNumberFormat="1" applyFont="1" applyFill="1" applyBorder="1" applyAlignment="1">
      <alignment horizontal="center" vertical="center"/>
    </xf>
    <xf numFmtId="43" fontId="2" fillId="13" borderId="97" xfId="0" applyNumberFormat="1" applyFont="1" applyFill="1" applyBorder="1" applyAlignment="1">
      <alignment horizontal="center" vertical="center"/>
    </xf>
    <xf numFmtId="0" fontId="2" fillId="0" borderId="126" xfId="0" applyFont="1" applyBorder="1" applyAlignment="1">
      <alignment horizontal="center" vertical="center"/>
    </xf>
    <xf numFmtId="0" fontId="2" fillId="0" borderId="127" xfId="0" applyFont="1" applyBorder="1" applyAlignment="1">
      <alignment horizontal="center" vertical="center"/>
    </xf>
    <xf numFmtId="0" fontId="2" fillId="0" borderId="125" xfId="0" applyFont="1" applyBorder="1" applyAlignment="1">
      <alignment horizontal="center" vertical="center"/>
    </xf>
    <xf numFmtId="43" fontId="2" fillId="0" borderId="100" xfId="0" applyNumberFormat="1" applyFont="1" applyBorder="1" applyAlignment="1">
      <alignment horizontal="center" vertical="center"/>
    </xf>
    <xf numFmtId="43" fontId="2" fillId="0" borderId="117" xfId="0" applyNumberFormat="1" applyFont="1" applyBorder="1" applyAlignment="1">
      <alignment horizontal="center" vertical="center"/>
    </xf>
    <xf numFmtId="43" fontId="2" fillId="0" borderId="123" xfId="1" applyFont="1" applyBorder="1" applyAlignment="1">
      <alignment horizontal="center" vertical="center"/>
    </xf>
    <xf numFmtId="0" fontId="2" fillId="0" borderId="111" xfId="0" applyFont="1" applyBorder="1" applyAlignment="1">
      <alignment horizontal="center" vertical="center"/>
    </xf>
    <xf numFmtId="0" fontId="2" fillId="0" borderId="119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43" fontId="2" fillId="0" borderId="101" xfId="0" applyNumberFormat="1" applyFont="1" applyBorder="1" applyAlignment="1">
      <alignment horizontal="center" vertical="center"/>
    </xf>
    <xf numFmtId="43" fontId="2" fillId="13" borderId="124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14" fontId="56" fillId="0" borderId="100" xfId="0" applyNumberFormat="1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74" xfId="0" applyFont="1" applyBorder="1" applyAlignment="1">
      <alignment horizontal="center" vertical="center"/>
    </xf>
    <xf numFmtId="43" fontId="2" fillId="0" borderId="0" xfId="0" applyNumberFormat="1" applyFont="1" applyAlignment="1">
      <alignment horizontal="center" vertical="center"/>
    </xf>
    <xf numFmtId="0" fontId="2" fillId="0" borderId="116" xfId="0" applyFont="1" applyBorder="1" applyAlignment="1">
      <alignment horizontal="center" vertical="center"/>
    </xf>
    <xf numFmtId="9" fontId="2" fillId="0" borderId="0" xfId="0" applyNumberFormat="1" applyFont="1" applyAlignment="1">
      <alignment horizontal="center" vertical="center"/>
    </xf>
    <xf numFmtId="0" fontId="2" fillId="0" borderId="122" xfId="0" applyFont="1" applyBorder="1" applyAlignment="1">
      <alignment horizontal="center" vertical="center"/>
    </xf>
    <xf numFmtId="167" fontId="2" fillId="0" borderId="0" xfId="0" applyNumberFormat="1" applyFont="1" applyAlignment="1">
      <alignment horizontal="center" vertical="center"/>
    </xf>
    <xf numFmtId="43" fontId="2" fillId="0" borderId="106" xfId="1" applyFont="1" applyBorder="1" applyAlignment="1">
      <alignment horizontal="center" vertical="center"/>
    </xf>
    <xf numFmtId="166" fontId="2" fillId="0" borderId="0" xfId="0" applyNumberFormat="1" applyFont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168" fontId="2" fillId="0" borderId="0" xfId="0" applyNumberFormat="1" applyFont="1" applyAlignment="1">
      <alignment horizontal="center" vertical="center"/>
    </xf>
    <xf numFmtId="43" fontId="2" fillId="0" borderId="125" xfId="0" applyNumberFormat="1" applyFont="1" applyBorder="1" applyAlignment="1">
      <alignment horizontal="center" vertical="center"/>
    </xf>
    <xf numFmtId="0" fontId="2" fillId="13" borderId="137" xfId="0" applyFont="1" applyFill="1" applyBorder="1" applyAlignment="1">
      <alignment horizontal="center" vertical="center"/>
    </xf>
    <xf numFmtId="0" fontId="2" fillId="13" borderId="124" xfId="0" applyFont="1" applyFill="1" applyBorder="1" applyAlignment="1">
      <alignment horizontal="center" vertical="center"/>
    </xf>
    <xf numFmtId="0" fontId="2" fillId="0" borderId="96" xfId="0" applyFont="1" applyBorder="1" applyAlignment="1">
      <alignment horizontal="center" vertical="center"/>
    </xf>
    <xf numFmtId="43" fontId="2" fillId="0" borderId="96" xfId="0" applyNumberFormat="1" applyFont="1" applyBorder="1" applyAlignment="1">
      <alignment horizontal="center" vertical="center"/>
    </xf>
    <xf numFmtId="0" fontId="2" fillId="0" borderId="98" xfId="0" applyFont="1" applyBorder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43" fontId="2" fillId="0" borderId="106" xfId="0" applyNumberFormat="1" applyFont="1" applyBorder="1" applyAlignment="1">
      <alignment horizontal="center" vertical="center"/>
    </xf>
    <xf numFmtId="0" fontId="2" fillId="0" borderId="128" xfId="0" applyFont="1" applyBorder="1" applyAlignment="1">
      <alignment horizontal="center" vertical="center"/>
    </xf>
    <xf numFmtId="0" fontId="2" fillId="0" borderId="129" xfId="0" applyFont="1" applyBorder="1" applyAlignment="1">
      <alignment horizontal="center" vertical="center"/>
    </xf>
    <xf numFmtId="43" fontId="2" fillId="0" borderId="129" xfId="0" applyNumberFormat="1" applyFont="1" applyBorder="1" applyAlignment="1">
      <alignment horizontal="center" vertical="center"/>
    </xf>
    <xf numFmtId="0" fontId="2" fillId="0" borderId="130" xfId="0" applyFont="1" applyBorder="1" applyAlignment="1">
      <alignment horizontal="center" vertical="center"/>
    </xf>
    <xf numFmtId="43" fontId="2" fillId="0" borderId="131" xfId="0" applyNumberFormat="1" applyFont="1" applyBorder="1" applyAlignment="1">
      <alignment horizontal="center" vertical="center"/>
    </xf>
    <xf numFmtId="43" fontId="2" fillId="11" borderId="106" xfId="1" applyFont="1" applyFill="1" applyBorder="1" applyAlignment="1" applyProtection="1">
      <alignment horizontal="center" vertical="center"/>
      <protection locked="0"/>
    </xf>
    <xf numFmtId="43" fontId="2" fillId="11" borderId="100" xfId="1" applyFont="1" applyFill="1" applyBorder="1" applyAlignment="1" applyProtection="1">
      <alignment horizontal="center" vertical="center"/>
      <protection locked="0"/>
    </xf>
    <xf numFmtId="43" fontId="2" fillId="11" borderId="105" xfId="1" applyFont="1" applyFill="1" applyBorder="1" applyAlignment="1" applyProtection="1">
      <alignment horizontal="center" vertical="center"/>
      <protection locked="0"/>
    </xf>
    <xf numFmtId="10" fontId="2" fillId="7" borderId="92" xfId="0" applyNumberFormat="1" applyFont="1" applyFill="1" applyBorder="1" applyAlignment="1" applyProtection="1">
      <alignment horizontal="center" vertical="center"/>
      <protection locked="0"/>
    </xf>
    <xf numFmtId="43" fontId="2" fillId="11" borderId="138" xfId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57" fillId="0" borderId="108" xfId="0" applyFont="1" applyBorder="1" applyAlignment="1">
      <alignment horizontal="center" vertical="center"/>
    </xf>
    <xf numFmtId="0" fontId="60" fillId="0" borderId="0" xfId="0" applyFont="1" applyBorder="1" applyAlignment="1">
      <alignment horizontal="center" vertical="center"/>
    </xf>
    <xf numFmtId="0" fontId="64" fillId="0" borderId="0" xfId="0" applyFont="1" applyAlignment="1">
      <alignment horizontal="left" indent="3"/>
    </xf>
    <xf numFmtId="0" fontId="66" fillId="0" borderId="0" xfId="0" applyFont="1"/>
    <xf numFmtId="0" fontId="66" fillId="0" borderId="0" xfId="0" applyFont="1" applyAlignment="1">
      <alignment horizontal="center" vertical="center"/>
    </xf>
    <xf numFmtId="0" fontId="66" fillId="0" borderId="0" xfId="0" applyFont="1" applyAlignment="1">
      <alignment vertical="center"/>
    </xf>
    <xf numFmtId="0" fontId="67" fillId="0" borderId="0" xfId="0" applyFont="1" applyBorder="1" applyAlignment="1">
      <alignment horizontal="center" vertical="center"/>
    </xf>
    <xf numFmtId="43" fontId="2" fillId="0" borderId="106" xfId="1" applyFont="1" applyFill="1" applyBorder="1" applyAlignment="1" applyProtection="1">
      <alignment horizontal="center" vertical="center"/>
      <protection locked="0"/>
    </xf>
    <xf numFmtId="43" fontId="2" fillId="0" borderId="100" xfId="1" applyFont="1" applyFill="1" applyBorder="1" applyAlignment="1" applyProtection="1">
      <alignment horizontal="center" vertical="center"/>
      <protection locked="0"/>
    </xf>
    <xf numFmtId="0" fontId="2" fillId="0" borderId="140" xfId="0" applyFont="1" applyBorder="1" applyAlignment="1">
      <alignment vertical="center"/>
    </xf>
    <xf numFmtId="0" fontId="2" fillId="0" borderId="141" xfId="0" applyFont="1" applyBorder="1" applyAlignment="1">
      <alignment vertical="center"/>
    </xf>
    <xf numFmtId="0" fontId="2" fillId="0" borderId="142" xfId="0" applyFont="1" applyBorder="1" applyAlignment="1">
      <alignment vertical="center"/>
    </xf>
    <xf numFmtId="0" fontId="2" fillId="0" borderId="138" xfId="0" applyFont="1" applyBorder="1" applyAlignment="1">
      <alignment vertical="center"/>
    </xf>
    <xf numFmtId="0" fontId="2" fillId="0" borderId="107" xfId="0" applyFont="1" applyBorder="1" applyAlignment="1">
      <alignment vertical="center"/>
    </xf>
    <xf numFmtId="0" fontId="2" fillId="0" borderId="139" xfId="0" applyFont="1" applyBorder="1" applyAlignment="1">
      <alignment vertical="center"/>
    </xf>
    <xf numFmtId="0" fontId="2" fillId="0" borderId="143" xfId="0" applyFont="1" applyBorder="1" applyAlignment="1">
      <alignment vertical="center"/>
    </xf>
    <xf numFmtId="0" fontId="62" fillId="0" borderId="4" xfId="0" applyFont="1" applyBorder="1" applyAlignment="1"/>
    <xf numFmtId="0" fontId="62" fillId="0" borderId="27" xfId="0" applyFont="1" applyBorder="1" applyAlignment="1"/>
    <xf numFmtId="0" fontId="62" fillId="0" borderId="5" xfId="0" applyFont="1" applyBorder="1" applyAlignment="1"/>
    <xf numFmtId="0" fontId="69" fillId="0" borderId="5" xfId="0" applyFont="1" applyBorder="1"/>
    <xf numFmtId="0" fontId="65" fillId="0" borderId="0" xfId="0" applyFont="1" applyAlignment="1">
      <alignment horizontal="left" indent="3"/>
    </xf>
    <xf numFmtId="43" fontId="2" fillId="14" borderId="100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left" vertical="center"/>
    </xf>
    <xf numFmtId="43" fontId="2" fillId="0" borderId="0" xfId="1" applyFont="1" applyFill="1" applyBorder="1" applyAlignment="1" applyProtection="1">
      <alignment horizontal="center" vertical="center"/>
      <protection locked="0"/>
    </xf>
    <xf numFmtId="0" fontId="2" fillId="0" borderId="39" xfId="0" applyFont="1" applyBorder="1" applyAlignment="1">
      <alignment horizontal="center" vertical="center"/>
    </xf>
    <xf numFmtId="43" fontId="2" fillId="0" borderId="144" xfId="1" applyFont="1" applyFill="1" applyBorder="1" applyAlignment="1" applyProtection="1">
      <alignment horizontal="center" vertical="center"/>
      <protection locked="0"/>
    </xf>
    <xf numFmtId="43" fontId="2" fillId="0" borderId="144" xfId="0" applyNumberFormat="1" applyFont="1" applyBorder="1" applyAlignment="1">
      <alignment horizontal="center" vertical="center"/>
    </xf>
    <xf numFmtId="0" fontId="61" fillId="0" borderId="0" xfId="0" applyFont="1" applyAlignment="1">
      <alignment horizontal="left" indent="3"/>
    </xf>
    <xf numFmtId="43" fontId="2" fillId="14" borderId="100" xfId="0" applyNumberFormat="1" applyFont="1" applyFill="1" applyBorder="1" applyAlignment="1" applyProtection="1">
      <alignment horizontal="center" vertical="center"/>
      <protection locked="0"/>
    </xf>
    <xf numFmtId="0" fontId="8" fillId="15" borderId="0" xfId="0" applyFont="1" applyFill="1" applyAlignment="1">
      <alignment vertical="center"/>
    </xf>
    <xf numFmtId="0" fontId="0" fillId="15" borderId="0" xfId="0" applyFill="1"/>
    <xf numFmtId="0" fontId="27" fillId="15" borderId="0" xfId="0" applyFont="1" applyFill="1" applyAlignment="1">
      <alignment horizontal="left" vertical="center"/>
    </xf>
    <xf numFmtId="0" fontId="38" fillId="15" borderId="0" xfId="0" applyFont="1" applyFill="1" applyAlignment="1">
      <alignment horizontal="center"/>
    </xf>
    <xf numFmtId="0" fontId="2" fillId="15" borderId="0" xfId="0" applyFont="1" applyFill="1" applyAlignment="1">
      <alignment horizontal="left" vertical="center"/>
    </xf>
    <xf numFmtId="0" fontId="5" fillId="15" borderId="0" xfId="0" applyFont="1" applyFill="1" applyAlignment="1">
      <alignment vertical="center"/>
    </xf>
    <xf numFmtId="0" fontId="6" fillId="15" borderId="0" xfId="0" applyFont="1" applyFill="1"/>
    <xf numFmtId="0" fontId="7" fillId="15" borderId="0" xfId="0" applyFont="1" applyFill="1"/>
    <xf numFmtId="0" fontId="39" fillId="15" borderId="0" xfId="0" applyFont="1" applyFill="1" applyAlignment="1">
      <alignment horizontal="left" vertical="center"/>
    </xf>
    <xf numFmtId="0" fontId="4" fillId="15" borderId="0" xfId="0" applyFont="1" applyFill="1" applyAlignment="1">
      <alignment vertical="center"/>
    </xf>
    <xf numFmtId="0" fontId="3" fillId="15" borderId="0" xfId="0" applyFont="1" applyFill="1"/>
    <xf numFmtId="0" fontId="26" fillId="15" borderId="0" xfId="0" applyFont="1" applyFill="1" applyAlignment="1">
      <alignment horizontal="left" vertical="center"/>
    </xf>
    <xf numFmtId="0" fontId="2" fillId="15" borderId="0" xfId="0" applyFont="1" applyFill="1"/>
    <xf numFmtId="0" fontId="2" fillId="15" borderId="0" xfId="0" applyFont="1" applyFill="1" applyAlignment="1">
      <alignment vertical="center"/>
    </xf>
    <xf numFmtId="0" fontId="27" fillId="15" borderId="0" xfId="0" applyFont="1" applyFill="1" applyAlignment="1">
      <alignment vertical="center"/>
    </xf>
    <xf numFmtId="0" fontId="16" fillId="15" borderId="0" xfId="0" applyFont="1" applyFill="1" applyAlignment="1">
      <alignment horizontal="center" vertical="center"/>
    </xf>
    <xf numFmtId="0" fontId="16" fillId="15" borderId="0" xfId="0" applyFont="1" applyFill="1" applyAlignment="1">
      <alignment horizontal="left" vertical="center"/>
    </xf>
    <xf numFmtId="0" fontId="59" fillId="15" borderId="0" xfId="0" applyFont="1" applyFill="1" applyAlignment="1">
      <alignment horizontal="center"/>
    </xf>
    <xf numFmtId="0" fontId="0" fillId="15" borderId="0" xfId="0" applyFill="1" applyBorder="1"/>
    <xf numFmtId="0" fontId="0" fillId="15" borderId="0" xfId="0" applyFill="1" applyAlignment="1">
      <alignment horizontal="left" vertical="center"/>
    </xf>
    <xf numFmtId="0" fontId="70" fillId="15" borderId="0" xfId="0" applyFont="1" applyFill="1" applyAlignment="1">
      <alignment horizontal="center"/>
    </xf>
    <xf numFmtId="0" fontId="13" fillId="15" borderId="0" xfId="0" applyFont="1" applyFill="1" applyAlignment="1">
      <alignment horizontal="right" readingOrder="2"/>
    </xf>
    <xf numFmtId="0" fontId="72" fillId="15" borderId="0" xfId="0" applyFont="1" applyFill="1"/>
    <xf numFmtId="0" fontId="12" fillId="15" borderId="0" xfId="0" applyFont="1" applyFill="1"/>
    <xf numFmtId="0" fontId="55" fillId="2" borderId="0" xfId="2" applyFill="1" applyAlignment="1" applyProtection="1"/>
    <xf numFmtId="0" fontId="74" fillId="0" borderId="0" xfId="3" applyFont="1" applyBorder="1" applyAlignment="1" applyProtection="1">
      <alignment vertical="center"/>
      <protection locked="0" hidden="1"/>
    </xf>
    <xf numFmtId="0" fontId="74" fillId="0" borderId="0" xfId="3" applyFont="1" applyFill="1" applyBorder="1" applyAlignment="1" applyProtection="1">
      <alignment vertical="center"/>
      <protection locked="0" hidden="1"/>
    </xf>
    <xf numFmtId="0" fontId="0" fillId="15" borderId="0" xfId="0" applyFill="1" applyAlignment="1">
      <alignment horizontal="center"/>
    </xf>
    <xf numFmtId="0" fontId="75" fillId="16" borderId="0" xfId="3" applyFont="1" applyFill="1" applyBorder="1" applyAlignment="1" applyProtection="1">
      <alignment horizontal="left" vertical="center"/>
      <protection locked="0" hidden="1"/>
    </xf>
    <xf numFmtId="0" fontId="0" fillId="5" borderId="0" xfId="0" applyFill="1"/>
    <xf numFmtId="0" fontId="76" fillId="5" borderId="0" xfId="3" applyFont="1" applyFill="1" applyBorder="1" applyAlignment="1" applyProtection="1">
      <alignment horizontal="left" vertical="center"/>
      <protection locked="0" hidden="1"/>
    </xf>
    <xf numFmtId="0" fontId="76" fillId="17" borderId="0" xfId="3" applyFont="1" applyFill="1" applyBorder="1" applyAlignment="1" applyProtection="1">
      <alignment horizontal="right" vertical="center"/>
      <protection locked="0" hidden="1"/>
    </xf>
    <xf numFmtId="0" fontId="2" fillId="15" borderId="0" xfId="0" applyFont="1" applyFill="1" applyAlignment="1">
      <alignment horizontal="center"/>
    </xf>
    <xf numFmtId="0" fontId="2" fillId="15" borderId="0" xfId="0" applyFont="1" applyFill="1" applyBorder="1" applyAlignment="1">
      <alignment horizontal="center" vertical="center"/>
    </xf>
    <xf numFmtId="0" fontId="22" fillId="15" borderId="0" xfId="0" applyFont="1" applyFill="1" applyBorder="1" applyAlignment="1">
      <alignment horizontal="center" vertical="center"/>
    </xf>
    <xf numFmtId="0" fontId="22" fillId="15" borderId="38" xfId="0" applyFont="1" applyFill="1" applyBorder="1" applyAlignment="1">
      <alignment horizontal="center" vertical="center"/>
    </xf>
    <xf numFmtId="0" fontId="22" fillId="15" borderId="39" xfId="0" applyFont="1" applyFill="1" applyBorder="1" applyAlignment="1">
      <alignment horizontal="center" vertical="center"/>
    </xf>
    <xf numFmtId="0" fontId="22" fillId="15" borderId="40" xfId="0" applyFont="1" applyFill="1" applyBorder="1" applyAlignment="1">
      <alignment horizontal="center" vertical="center"/>
    </xf>
    <xf numFmtId="0" fontId="22" fillId="15" borderId="41" xfId="0" applyFont="1" applyFill="1" applyBorder="1" applyAlignment="1">
      <alignment horizontal="center" vertical="center"/>
    </xf>
    <xf numFmtId="0" fontId="22" fillId="15" borderId="42" xfId="0" applyFont="1" applyFill="1" applyBorder="1" applyAlignment="1">
      <alignment horizontal="center" vertical="center"/>
    </xf>
    <xf numFmtId="0" fontId="22" fillId="15" borderId="4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15" fillId="4" borderId="27" xfId="0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20" xfId="0" applyFont="1" applyBorder="1" applyAlignment="1">
      <alignment horizontal="center" vertical="center"/>
    </xf>
    <xf numFmtId="0" fontId="10" fillId="0" borderId="28" xfId="0" applyFont="1" applyBorder="1" applyAlignment="1">
      <alignment horizontal="left" vertical="center"/>
    </xf>
    <xf numFmtId="0" fontId="10" fillId="0" borderId="29" xfId="0" applyFont="1" applyBorder="1" applyAlignment="1">
      <alignment horizontal="left" vertical="center"/>
    </xf>
    <xf numFmtId="0" fontId="10" fillId="0" borderId="30" xfId="0" applyFont="1" applyBorder="1" applyAlignment="1">
      <alignment horizontal="left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10" fillId="0" borderId="31" xfId="0" applyFont="1" applyBorder="1" applyAlignment="1">
      <alignment horizontal="center" vertical="center"/>
    </xf>
    <xf numFmtId="0" fontId="14" fillId="0" borderId="28" xfId="0" applyFont="1" applyBorder="1" applyAlignment="1">
      <alignment horizontal="left" vertical="center"/>
    </xf>
    <xf numFmtId="0" fontId="14" fillId="0" borderId="29" xfId="0" applyFont="1" applyBorder="1" applyAlignment="1">
      <alignment horizontal="left" vertical="center"/>
    </xf>
    <xf numFmtId="0" fontId="14" fillId="0" borderId="30" xfId="0" applyFont="1" applyBorder="1" applyAlignment="1">
      <alignment horizontal="left" vertical="center"/>
    </xf>
    <xf numFmtId="0" fontId="10" fillId="0" borderId="4" xfId="0" applyFont="1" applyBorder="1" applyAlignment="1">
      <alignment horizontal="left" vertical="center"/>
    </xf>
    <xf numFmtId="0" fontId="10" fillId="0" borderId="27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17" fillId="0" borderId="0" xfId="0" applyFont="1" applyBorder="1" applyAlignment="1">
      <alignment horizontal="center" vertical="center"/>
    </xf>
    <xf numFmtId="0" fontId="10" fillId="0" borderId="33" xfId="0" applyFont="1" applyBorder="1" applyAlignment="1">
      <alignment horizontal="center" vertical="center"/>
    </xf>
    <xf numFmtId="0" fontId="14" fillId="0" borderId="1" xfId="0" applyFont="1" applyBorder="1" applyAlignment="1">
      <alignment horizontal="left" vertical="center"/>
    </xf>
    <xf numFmtId="43" fontId="11" fillId="0" borderId="4" xfId="0" applyNumberFormat="1" applyFont="1" applyBorder="1" applyAlignment="1">
      <alignment horizontal="center" vertical="center"/>
    </xf>
    <xf numFmtId="43" fontId="11" fillId="0" borderId="5" xfId="0" applyNumberFormat="1" applyFont="1" applyBorder="1" applyAlignment="1">
      <alignment horizontal="center" vertical="center"/>
    </xf>
    <xf numFmtId="0" fontId="14" fillId="0" borderId="4" xfId="0" applyFont="1" applyBorder="1" applyAlignment="1">
      <alignment horizontal="left" vertical="center"/>
    </xf>
    <xf numFmtId="0" fontId="14" fillId="0" borderId="27" xfId="0" applyFont="1" applyBorder="1" applyAlignment="1">
      <alignment horizontal="left" vertical="center"/>
    </xf>
    <xf numFmtId="0" fontId="14" fillId="0" borderId="5" xfId="0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/>
    </xf>
    <xf numFmtId="43" fontId="15" fillId="7" borderId="4" xfId="1" applyFont="1" applyFill="1" applyBorder="1" applyAlignment="1" applyProtection="1">
      <alignment horizontal="center"/>
      <protection locked="0"/>
    </xf>
    <xf numFmtId="43" fontId="15" fillId="7" borderId="5" xfId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43" fontId="2" fillId="7" borderId="4" xfId="1" applyFont="1" applyFill="1" applyBorder="1" applyAlignment="1" applyProtection="1">
      <alignment horizontal="center"/>
      <protection locked="0"/>
    </xf>
    <xf numFmtId="43" fontId="2" fillId="7" borderId="5" xfId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3" fillId="9" borderId="62" xfId="0" applyFont="1" applyFill="1" applyBorder="1" applyAlignment="1">
      <alignment horizontal="center"/>
    </xf>
    <xf numFmtId="0" fontId="23" fillId="9" borderId="63" xfId="0" applyFont="1" applyFill="1" applyBorder="1" applyAlignment="1">
      <alignment horizontal="center"/>
    </xf>
    <xf numFmtId="0" fontId="23" fillId="9" borderId="64" xfId="0" applyFont="1" applyFill="1" applyBorder="1" applyAlignment="1">
      <alignment horizontal="center"/>
    </xf>
    <xf numFmtId="0" fontId="14" fillId="3" borderId="47" xfId="0" applyFont="1" applyFill="1" applyBorder="1" applyAlignment="1">
      <alignment horizontal="center" vertical="center"/>
    </xf>
    <xf numFmtId="0" fontId="14" fillId="3" borderId="48" xfId="0" applyFont="1" applyFill="1" applyBorder="1" applyAlignment="1">
      <alignment horizontal="center" vertical="center"/>
    </xf>
    <xf numFmtId="0" fontId="14" fillId="3" borderId="49" xfId="0" applyFont="1" applyFill="1" applyBorder="1" applyAlignment="1">
      <alignment horizontal="center" vertical="center"/>
    </xf>
    <xf numFmtId="0" fontId="14" fillId="3" borderId="38" xfId="0" applyFont="1" applyFill="1" applyBorder="1" applyAlignment="1">
      <alignment horizontal="left" vertical="center"/>
    </xf>
    <xf numFmtId="0" fontId="14" fillId="3" borderId="39" xfId="0" applyFont="1" applyFill="1" applyBorder="1" applyAlignment="1">
      <alignment horizontal="left" vertical="center"/>
    </xf>
    <xf numFmtId="0" fontId="14" fillId="3" borderId="40" xfId="0" applyFont="1" applyFill="1" applyBorder="1" applyAlignment="1">
      <alignment horizontal="left" vertical="center"/>
    </xf>
    <xf numFmtId="0" fontId="10" fillId="0" borderId="50" xfId="0" applyFont="1" applyBorder="1" applyAlignment="1">
      <alignment horizontal="center" vertical="center"/>
    </xf>
    <xf numFmtId="0" fontId="10" fillId="0" borderId="51" xfId="0" applyFont="1" applyBorder="1" applyAlignment="1">
      <alignment horizontal="center" vertical="center"/>
    </xf>
    <xf numFmtId="0" fontId="10" fillId="0" borderId="52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48" xfId="0" applyFont="1" applyBorder="1" applyAlignment="1">
      <alignment horizontal="center" vertical="center"/>
    </xf>
    <xf numFmtId="0" fontId="10" fillId="0" borderId="49" xfId="0" applyFont="1" applyBorder="1" applyAlignment="1">
      <alignment horizontal="center" vertical="center"/>
    </xf>
    <xf numFmtId="43" fontId="2" fillId="3" borderId="54" xfId="1" applyFont="1" applyFill="1" applyBorder="1" applyAlignment="1" applyProtection="1">
      <alignment horizontal="center"/>
      <protection locked="0"/>
    </xf>
    <xf numFmtId="43" fontId="2" fillId="3" borderId="55" xfId="1" applyFont="1" applyFill="1" applyBorder="1" applyAlignment="1" applyProtection="1">
      <alignment horizontal="center"/>
      <protection locked="0"/>
    </xf>
    <xf numFmtId="0" fontId="10" fillId="3" borderId="4" xfId="0" applyFont="1" applyFill="1" applyBorder="1" applyAlignment="1">
      <alignment horizontal="center" vertical="center"/>
    </xf>
    <xf numFmtId="0" fontId="10" fillId="3" borderId="27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43" fontId="2" fillId="3" borderId="60" xfId="1" applyFont="1" applyFill="1" applyBorder="1" applyAlignment="1" applyProtection="1">
      <alignment horizontal="center"/>
      <protection locked="0"/>
    </xf>
    <xf numFmtId="43" fontId="2" fillId="3" borderId="61" xfId="1" applyFont="1" applyFill="1" applyBorder="1" applyAlignment="1" applyProtection="1">
      <alignment horizontal="center"/>
      <protection locked="0"/>
    </xf>
    <xf numFmtId="43" fontId="2" fillId="0" borderId="60" xfId="0" applyNumberFormat="1" applyFont="1" applyBorder="1" applyAlignment="1">
      <alignment horizontal="center"/>
    </xf>
    <xf numFmtId="0" fontId="2" fillId="0" borderId="61" xfId="0" applyFont="1" applyBorder="1" applyAlignment="1">
      <alignment horizontal="center"/>
    </xf>
    <xf numFmtId="43" fontId="2" fillId="3" borderId="60" xfId="0" applyNumberFormat="1" applyFont="1" applyFill="1" applyBorder="1" applyAlignment="1" applyProtection="1">
      <alignment horizontal="center"/>
      <protection locked="0"/>
    </xf>
    <xf numFmtId="0" fontId="2" fillId="3" borderId="61" xfId="0" applyFont="1" applyFill="1" applyBorder="1" applyAlignment="1" applyProtection="1">
      <alignment horizontal="center"/>
      <protection locked="0"/>
    </xf>
    <xf numFmtId="0" fontId="14" fillId="0" borderId="4" xfId="0" applyFont="1" applyBorder="1" applyAlignment="1">
      <alignment horizontal="left" vertical="center" wrapText="1"/>
    </xf>
    <xf numFmtId="0" fontId="14" fillId="0" borderId="27" xfId="0" applyFont="1" applyBorder="1" applyAlignment="1">
      <alignment horizontal="left" vertical="center" wrapText="1"/>
    </xf>
    <xf numFmtId="0" fontId="14" fillId="0" borderId="5" xfId="0" applyFont="1" applyBorder="1" applyAlignment="1">
      <alignment horizontal="left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27" xfId="0" applyFont="1" applyBorder="1" applyAlignment="1">
      <alignment horizontal="center" vertical="center"/>
    </xf>
    <xf numFmtId="0" fontId="14" fillId="0" borderId="5" xfId="0" applyFont="1" applyBorder="1" applyAlignment="1">
      <alignment horizontal="center" vertical="center"/>
    </xf>
    <xf numFmtId="43" fontId="11" fillId="0" borderId="38" xfId="0" applyNumberFormat="1" applyFont="1" applyBorder="1" applyAlignment="1">
      <alignment horizontal="center" vertical="center"/>
    </xf>
    <xf numFmtId="43" fontId="11" fillId="0" borderId="40" xfId="0" applyNumberFormat="1" applyFont="1" applyBorder="1" applyAlignment="1">
      <alignment horizontal="center" vertical="center"/>
    </xf>
    <xf numFmtId="43" fontId="0" fillId="3" borderId="4" xfId="1" applyFont="1" applyFill="1" applyBorder="1" applyAlignment="1">
      <alignment horizontal="center"/>
    </xf>
    <xf numFmtId="43" fontId="0" fillId="3" borderId="5" xfId="1" applyFont="1" applyFill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27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43" fontId="11" fillId="3" borderId="4" xfId="0" applyNumberFormat="1" applyFont="1" applyFill="1" applyBorder="1" applyAlignment="1" applyProtection="1">
      <alignment horizontal="center" vertical="center"/>
      <protection locked="0"/>
    </xf>
    <xf numFmtId="43" fontId="11" fillId="3" borderId="5" xfId="0" applyNumberFormat="1" applyFont="1" applyFill="1" applyBorder="1" applyAlignment="1" applyProtection="1">
      <alignment horizontal="center" vertical="center"/>
      <protection locked="0"/>
    </xf>
    <xf numFmtId="43" fontId="11" fillId="0" borderId="4" xfId="0" applyNumberFormat="1" applyFont="1" applyFill="1" applyBorder="1" applyAlignment="1">
      <alignment horizontal="center" vertical="center"/>
    </xf>
    <xf numFmtId="43" fontId="11" fillId="0" borderId="5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4" fillId="0" borderId="4" xfId="0" applyFont="1" applyBorder="1" applyAlignment="1">
      <alignment horizontal="center"/>
    </xf>
    <xf numFmtId="0" fontId="24" fillId="0" borderId="27" xfId="0" applyFont="1" applyBorder="1" applyAlignment="1">
      <alignment horizontal="center"/>
    </xf>
    <xf numFmtId="0" fontId="24" fillId="0" borderId="5" xfId="0" applyFont="1" applyBorder="1" applyAlignment="1">
      <alignment horizontal="center"/>
    </xf>
    <xf numFmtId="43" fontId="2" fillId="8" borderId="38" xfId="1" applyFont="1" applyFill="1" applyBorder="1" applyAlignment="1" applyProtection="1">
      <alignment horizontal="center"/>
      <protection locked="0"/>
    </xf>
    <xf numFmtId="43" fontId="2" fillId="8" borderId="40" xfId="1" applyFont="1" applyFill="1" applyBorder="1" applyAlignment="1" applyProtection="1">
      <alignment horizontal="center"/>
      <protection locked="0"/>
    </xf>
    <xf numFmtId="43" fontId="2" fillId="3" borderId="4" xfId="1" applyFont="1" applyFill="1" applyBorder="1" applyAlignment="1" applyProtection="1">
      <alignment horizontal="center"/>
      <protection locked="0"/>
    </xf>
    <xf numFmtId="43" fontId="2" fillId="3" borderId="5" xfId="1" applyFont="1" applyFill="1" applyBorder="1" applyAlignment="1" applyProtection="1">
      <alignment horizontal="center"/>
      <protection locked="0"/>
    </xf>
    <xf numFmtId="43" fontId="15" fillId="3" borderId="4" xfId="1" applyFont="1" applyFill="1" applyBorder="1" applyAlignment="1" applyProtection="1">
      <alignment horizontal="center" vertical="center"/>
      <protection locked="0"/>
    </xf>
    <xf numFmtId="43" fontId="15" fillId="3" borderId="5" xfId="1" applyFont="1" applyFill="1" applyBorder="1" applyAlignment="1" applyProtection="1">
      <alignment horizontal="center" vertical="center"/>
      <protection locked="0"/>
    </xf>
    <xf numFmtId="0" fontId="14" fillId="0" borderId="4" xfId="0" applyFont="1" applyBorder="1" applyAlignment="1">
      <alignment horizontal="center" vertical="center"/>
    </xf>
    <xf numFmtId="0" fontId="31" fillId="0" borderId="4" xfId="0" applyFont="1" applyBorder="1" applyAlignment="1">
      <alignment horizontal="center"/>
    </xf>
    <xf numFmtId="0" fontId="31" fillId="0" borderId="27" xfId="0" applyFont="1" applyBorder="1" applyAlignment="1">
      <alignment horizontal="center"/>
    </xf>
    <xf numFmtId="0" fontId="31" fillId="0" borderId="5" xfId="0" applyFont="1" applyBorder="1" applyAlignment="1">
      <alignment horizontal="center"/>
    </xf>
    <xf numFmtId="0" fontId="31" fillId="0" borderId="1" xfId="0" applyFont="1" applyBorder="1" applyAlignment="1">
      <alignment horizontal="left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27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14" fillId="0" borderId="4" xfId="0" applyFont="1" applyBorder="1" applyAlignment="1">
      <alignment horizontal="center"/>
    </xf>
    <xf numFmtId="0" fontId="14" fillId="0" borderId="27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43" fontId="15" fillId="0" borderId="4" xfId="1" applyFont="1" applyFill="1" applyBorder="1" applyAlignment="1">
      <alignment horizontal="center"/>
    </xf>
    <xf numFmtId="43" fontId="15" fillId="0" borderId="5" xfId="1" applyFont="1" applyFill="1" applyBorder="1" applyAlignment="1">
      <alignment horizontal="center"/>
    </xf>
    <xf numFmtId="0" fontId="31" fillId="0" borderId="4" xfId="0" applyFont="1" applyBorder="1" applyAlignment="1">
      <alignment horizontal="center" vertical="center"/>
    </xf>
    <xf numFmtId="0" fontId="31" fillId="0" borderId="27" xfId="0" applyFont="1" applyBorder="1" applyAlignment="1">
      <alignment horizontal="center" vertical="center"/>
    </xf>
    <xf numFmtId="0" fontId="31" fillId="0" borderId="5" xfId="0" applyFont="1" applyBorder="1" applyAlignment="1">
      <alignment horizontal="center" vertical="center"/>
    </xf>
    <xf numFmtId="43" fontId="15" fillId="0" borderId="78" xfId="0" applyNumberFormat="1" applyFont="1" applyBorder="1" applyAlignment="1">
      <alignment horizontal="center" vertical="center"/>
    </xf>
    <xf numFmtId="0" fontId="15" fillId="0" borderId="79" xfId="0" applyFont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27" xfId="0" applyFont="1" applyBorder="1" applyAlignment="1">
      <alignment horizontal="center" vertical="center"/>
    </xf>
    <xf numFmtId="0" fontId="35" fillId="0" borderId="5" xfId="0" applyFont="1" applyBorder="1" applyAlignment="1">
      <alignment horizontal="center" vertical="center"/>
    </xf>
    <xf numFmtId="0" fontId="36" fillId="0" borderId="38" xfId="0" applyFont="1" applyBorder="1" applyAlignment="1">
      <alignment horizontal="center" vertical="center"/>
    </xf>
    <xf numFmtId="0" fontId="36" fillId="0" borderId="39" xfId="0" applyFont="1" applyBorder="1" applyAlignment="1">
      <alignment horizontal="center" vertical="center"/>
    </xf>
    <xf numFmtId="0" fontId="36" fillId="0" borderId="40" xfId="0" applyFont="1" applyBorder="1" applyAlignment="1">
      <alignment horizontal="center" vertical="center"/>
    </xf>
    <xf numFmtId="0" fontId="31" fillId="0" borderId="38" xfId="0" applyFont="1" applyBorder="1" applyAlignment="1">
      <alignment horizontal="center" vertical="center"/>
    </xf>
    <xf numFmtId="0" fontId="31" fillId="0" borderId="39" xfId="0" applyFont="1" applyBorder="1" applyAlignment="1">
      <alignment horizontal="center" vertical="center"/>
    </xf>
    <xf numFmtId="0" fontId="31" fillId="0" borderId="40" xfId="0" applyFont="1" applyBorder="1" applyAlignment="1">
      <alignment horizontal="center" vertical="center"/>
    </xf>
    <xf numFmtId="43" fontId="2" fillId="3" borderId="60" xfId="1" applyFont="1" applyFill="1" applyBorder="1" applyAlignment="1">
      <alignment horizontal="center"/>
    </xf>
    <xf numFmtId="43" fontId="2" fillId="3" borderId="61" xfId="1" applyFont="1" applyFill="1" applyBorder="1" applyAlignment="1">
      <alignment horizontal="center"/>
    </xf>
    <xf numFmtId="43" fontId="2" fillId="3" borderId="60" xfId="0" applyNumberFormat="1" applyFont="1" applyFill="1" applyBorder="1" applyAlignment="1">
      <alignment horizontal="center"/>
    </xf>
    <xf numFmtId="0" fontId="2" fillId="3" borderId="61" xfId="0" applyFont="1" applyFill="1" applyBorder="1" applyAlignment="1">
      <alignment horizontal="center"/>
    </xf>
    <xf numFmtId="0" fontId="24" fillId="0" borderId="4" xfId="0" applyFont="1" applyBorder="1" applyAlignment="1">
      <alignment horizontal="center" vertical="center"/>
    </xf>
    <xf numFmtId="0" fontId="24" fillId="0" borderId="27" xfId="0" applyFont="1" applyBorder="1" applyAlignment="1">
      <alignment horizontal="center" vertical="center"/>
    </xf>
    <xf numFmtId="0" fontId="24" fillId="0" borderId="5" xfId="0" applyFont="1" applyBorder="1" applyAlignment="1">
      <alignment horizontal="center" vertical="center"/>
    </xf>
    <xf numFmtId="0" fontId="42" fillId="0" borderId="4" xfId="0" applyFont="1" applyBorder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52" fillId="0" borderId="4" xfId="0" applyFont="1" applyBorder="1" applyAlignment="1">
      <alignment horizontal="center" vertical="center"/>
    </xf>
    <xf numFmtId="0" fontId="52" fillId="0" borderId="5" xfId="0" applyFont="1" applyBorder="1" applyAlignment="1">
      <alignment horizontal="center" vertical="center"/>
    </xf>
    <xf numFmtId="0" fontId="25" fillId="0" borderId="54" xfId="0" applyFont="1" applyBorder="1" applyAlignment="1">
      <alignment horizontal="center" vertical="center"/>
    </xf>
    <xf numFmtId="0" fontId="25" fillId="0" borderId="91" xfId="0" applyFont="1" applyBorder="1" applyAlignment="1">
      <alignment horizontal="center" vertical="center"/>
    </xf>
    <xf numFmtId="0" fontId="25" fillId="0" borderId="55" xfId="0" applyFont="1" applyBorder="1" applyAlignment="1">
      <alignment horizontal="center" vertical="center"/>
    </xf>
    <xf numFmtId="0" fontId="15" fillId="0" borderId="93" xfId="0" applyFont="1" applyBorder="1" applyAlignment="1">
      <alignment horizontal="center" vertical="center"/>
    </xf>
    <xf numFmtId="0" fontId="15" fillId="0" borderId="95" xfId="0" applyFont="1" applyBorder="1" applyAlignment="1">
      <alignment horizontal="center" vertical="center"/>
    </xf>
    <xf numFmtId="0" fontId="15" fillId="0" borderId="94" xfId="0" applyFont="1" applyBorder="1" applyAlignment="1">
      <alignment horizontal="center" vertical="center"/>
    </xf>
    <xf numFmtId="0" fontId="57" fillId="0" borderId="108" xfId="0" applyFont="1" applyBorder="1" applyAlignment="1">
      <alignment horizontal="center" vertical="center"/>
    </xf>
    <xf numFmtId="0" fontId="57" fillId="0" borderId="110" xfId="0" applyFont="1" applyBorder="1" applyAlignment="1">
      <alignment horizontal="center" vertical="center"/>
    </xf>
    <xf numFmtId="0" fontId="22" fillId="0" borderId="100" xfId="0" applyFont="1" applyBorder="1" applyAlignment="1">
      <alignment horizontal="center" vertical="center"/>
    </xf>
    <xf numFmtId="0" fontId="10" fillId="0" borderId="100" xfId="0" applyFont="1" applyBorder="1" applyAlignment="1">
      <alignment horizontal="center" vertical="center"/>
    </xf>
    <xf numFmtId="0" fontId="10" fillId="0" borderId="105" xfId="0" applyFont="1" applyBorder="1" applyAlignment="1">
      <alignment horizontal="center" vertical="center"/>
    </xf>
    <xf numFmtId="43" fontId="15" fillId="12" borderId="115" xfId="0" applyNumberFormat="1" applyFont="1" applyFill="1" applyBorder="1" applyAlignment="1">
      <alignment horizontal="center" vertical="center"/>
    </xf>
    <xf numFmtId="0" fontId="15" fillId="12" borderId="113" xfId="0" applyFont="1" applyFill="1" applyBorder="1" applyAlignment="1">
      <alignment horizontal="center" vertical="center"/>
    </xf>
    <xf numFmtId="43" fontId="15" fillId="12" borderId="120" xfId="0" applyNumberFormat="1" applyFont="1" applyFill="1" applyBorder="1" applyAlignment="1">
      <alignment horizontal="center" vertical="center"/>
    </xf>
    <xf numFmtId="0" fontId="15" fillId="12" borderId="121" xfId="0" applyFont="1" applyFill="1" applyBorder="1" applyAlignment="1">
      <alignment horizontal="center" vertical="center"/>
    </xf>
    <xf numFmtId="0" fontId="10" fillId="0" borderId="111" xfId="0" applyFont="1" applyBorder="1" applyAlignment="1">
      <alignment horizontal="center" vertical="center"/>
    </xf>
    <xf numFmtId="0" fontId="10" fillId="0" borderId="112" xfId="0" applyFont="1" applyBorder="1" applyAlignment="1">
      <alignment horizontal="center" vertical="center"/>
    </xf>
    <xf numFmtId="0" fontId="10" fillId="0" borderId="113" xfId="0" applyFont="1" applyBorder="1" applyAlignment="1">
      <alignment horizontal="center" vertical="center"/>
    </xf>
    <xf numFmtId="0" fontId="2" fillId="0" borderId="101" xfId="0" applyFont="1" applyBorder="1" applyAlignment="1">
      <alignment horizontal="center" vertical="center" wrapText="1"/>
    </xf>
    <xf numFmtId="0" fontId="2" fillId="0" borderId="102" xfId="0" applyFont="1" applyBorder="1" applyAlignment="1">
      <alignment horizontal="center" vertical="center"/>
    </xf>
    <xf numFmtId="0" fontId="2" fillId="0" borderId="103" xfId="0" applyFont="1" applyBorder="1" applyAlignment="1">
      <alignment horizontal="center" vertical="center"/>
    </xf>
    <xf numFmtId="0" fontId="2" fillId="0" borderId="105" xfId="0" applyFont="1" applyBorder="1" applyAlignment="1">
      <alignment horizontal="center" vertical="center"/>
    </xf>
    <xf numFmtId="0" fontId="2" fillId="0" borderId="106" xfId="0" applyFont="1" applyBorder="1" applyAlignment="1">
      <alignment horizontal="center" vertical="center"/>
    </xf>
    <xf numFmtId="0" fontId="10" fillId="0" borderId="138" xfId="0" applyFont="1" applyBorder="1" applyAlignment="1">
      <alignment horizontal="center" vertical="center"/>
    </xf>
    <xf numFmtId="0" fontId="10" fillId="0" borderId="107" xfId="0" applyFont="1" applyBorder="1" applyAlignment="1">
      <alignment horizontal="center" vertical="center"/>
    </xf>
    <xf numFmtId="0" fontId="10" fillId="0" borderId="139" xfId="0" applyFont="1" applyBorder="1" applyAlignment="1">
      <alignment horizontal="center" vertical="center"/>
    </xf>
    <xf numFmtId="0" fontId="58" fillId="13" borderId="132" xfId="0" applyFont="1" applyFill="1" applyBorder="1" applyAlignment="1">
      <alignment horizontal="center" vertical="center"/>
    </xf>
    <xf numFmtId="0" fontId="58" fillId="13" borderId="94" xfId="0" applyFont="1" applyFill="1" applyBorder="1" applyAlignment="1">
      <alignment horizontal="center" vertical="center"/>
    </xf>
    <xf numFmtId="0" fontId="58" fillId="13" borderId="133" xfId="0" applyFont="1" applyFill="1" applyBorder="1" applyAlignment="1">
      <alignment horizontal="center" vertical="center"/>
    </xf>
    <xf numFmtId="0" fontId="2" fillId="0" borderId="101" xfId="0" applyFont="1" applyBorder="1" applyAlignment="1">
      <alignment horizontal="center" vertical="center"/>
    </xf>
    <xf numFmtId="0" fontId="2" fillId="0" borderId="136" xfId="0" applyFont="1" applyBorder="1" applyAlignment="1">
      <alignment horizontal="center" vertical="center"/>
    </xf>
    <xf numFmtId="0" fontId="2" fillId="0" borderId="100" xfId="0" applyFont="1" applyBorder="1" applyAlignment="1">
      <alignment horizontal="center" vertical="center"/>
    </xf>
    <xf numFmtId="0" fontId="2" fillId="0" borderId="125" xfId="0" applyFont="1" applyBorder="1" applyAlignment="1">
      <alignment horizontal="center" vertical="center"/>
    </xf>
    <xf numFmtId="0" fontId="25" fillId="12" borderId="93" xfId="0" applyFont="1" applyFill="1" applyBorder="1" applyAlignment="1">
      <alignment horizontal="center" vertical="center"/>
    </xf>
    <xf numFmtId="0" fontId="25" fillId="12" borderId="94" xfId="0" applyFont="1" applyFill="1" applyBorder="1" applyAlignment="1">
      <alignment horizontal="center" vertical="center"/>
    </xf>
    <xf numFmtId="0" fontId="25" fillId="12" borderId="95" xfId="0" applyFont="1" applyFill="1" applyBorder="1" applyAlignment="1">
      <alignment horizontal="center" vertical="center"/>
    </xf>
    <xf numFmtId="0" fontId="2" fillId="0" borderId="93" xfId="0" applyFont="1" applyBorder="1" applyAlignment="1">
      <alignment horizontal="center" vertical="center"/>
    </xf>
    <xf numFmtId="0" fontId="2" fillId="0" borderId="94" xfId="0" applyFont="1" applyBorder="1" applyAlignment="1">
      <alignment horizontal="center" vertical="center"/>
    </xf>
    <xf numFmtId="0" fontId="2" fillId="0" borderId="95" xfId="0" applyFont="1" applyBorder="1" applyAlignment="1">
      <alignment horizontal="center" vertical="center"/>
    </xf>
    <xf numFmtId="0" fontId="2" fillId="0" borderId="135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/>
    </xf>
    <xf numFmtId="0" fontId="2" fillId="0" borderId="104" xfId="0" applyFont="1" applyBorder="1" applyAlignment="1">
      <alignment horizontal="center" vertical="center"/>
    </xf>
    <xf numFmtId="0" fontId="2" fillId="0" borderId="134" xfId="0" applyFont="1" applyBorder="1" applyAlignment="1">
      <alignment horizontal="center" vertical="center"/>
    </xf>
    <xf numFmtId="0" fontId="2" fillId="0" borderId="99" xfId="0" applyFont="1" applyBorder="1" applyAlignment="1">
      <alignment horizontal="center" vertical="center" wrapText="1"/>
    </xf>
    <xf numFmtId="0" fontId="60" fillId="0" borderId="4" xfId="0" applyFont="1" applyBorder="1" applyAlignment="1">
      <alignment horizontal="center" vertical="center"/>
    </xf>
    <xf numFmtId="0" fontId="60" fillId="0" borderId="27" xfId="0" applyFont="1" applyBorder="1" applyAlignment="1">
      <alignment horizontal="center" vertical="center"/>
    </xf>
    <xf numFmtId="0" fontId="60" fillId="0" borderId="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43" fontId="68" fillId="14" borderId="4" xfId="1" applyFont="1" applyFill="1" applyBorder="1" applyAlignment="1" applyProtection="1">
      <alignment horizontal="center" vertical="center"/>
      <protection locked="0"/>
    </xf>
    <xf numFmtId="43" fontId="68" fillId="14" borderId="5" xfId="1" applyFont="1" applyFill="1" applyBorder="1" applyAlignment="1" applyProtection="1">
      <alignment horizontal="center" vertical="center"/>
      <protection locked="0"/>
    </xf>
    <xf numFmtId="43" fontId="68" fillId="0" borderId="1" xfId="0" applyNumberFormat="1" applyFont="1" applyBorder="1" applyAlignment="1">
      <alignment horizontal="center" vertical="center"/>
    </xf>
    <xf numFmtId="0" fontId="68" fillId="0" borderId="1" xfId="0" applyFont="1" applyBorder="1" applyAlignment="1">
      <alignment horizontal="center" vertical="center"/>
    </xf>
    <xf numFmtId="0" fontId="10" fillId="0" borderId="101" xfId="0" applyFont="1" applyBorder="1" applyAlignment="1">
      <alignment horizontal="left" vertical="center"/>
    </xf>
    <xf numFmtId="0" fontId="10" fillId="0" borderId="102" xfId="0" applyFont="1" applyBorder="1" applyAlignment="1">
      <alignment horizontal="left" vertical="center"/>
    </xf>
    <xf numFmtId="0" fontId="10" fillId="0" borderId="103" xfId="0" applyFont="1" applyBorder="1" applyAlignment="1">
      <alignment horizontal="left" vertical="center"/>
    </xf>
    <xf numFmtId="0" fontId="10" fillId="0" borderId="145" xfId="0" applyFont="1" applyBorder="1" applyAlignment="1">
      <alignment horizontal="left" vertical="center"/>
    </xf>
    <xf numFmtId="0" fontId="10" fillId="0" borderId="146" xfId="0" applyFont="1" applyBorder="1" applyAlignment="1">
      <alignment horizontal="left" vertical="center"/>
    </xf>
    <xf numFmtId="0" fontId="10" fillId="0" borderId="147" xfId="0" applyFont="1" applyBorder="1" applyAlignment="1">
      <alignment horizontal="left" vertical="center"/>
    </xf>
    <xf numFmtId="0" fontId="10" fillId="0" borderId="111" xfId="0" applyFont="1" applyBorder="1" applyAlignment="1">
      <alignment horizontal="left" vertical="center"/>
    </xf>
    <xf numFmtId="0" fontId="10" fillId="0" borderId="112" xfId="0" applyFont="1" applyBorder="1" applyAlignment="1">
      <alignment horizontal="left" vertical="center"/>
    </xf>
    <xf numFmtId="0" fontId="10" fillId="0" borderId="113" xfId="0" applyFont="1" applyBorder="1" applyAlignment="1">
      <alignment horizontal="left" vertical="center"/>
    </xf>
    <xf numFmtId="43" fontId="68" fillId="0" borderId="1" xfId="1" applyFont="1" applyBorder="1" applyAlignment="1">
      <alignment horizontal="center" vertical="center"/>
    </xf>
    <xf numFmtId="0" fontId="72" fillId="15" borderId="0" xfId="0" applyFont="1" applyFill="1" applyAlignment="1">
      <alignment horizontal="center"/>
    </xf>
  </cellXfs>
  <cellStyles count="4">
    <cellStyle name="Lien hypertexte" xfId="2" builtinId="8"/>
    <cellStyle name="Milliers" xfId="1" builtinId="3"/>
    <cellStyle name="Normal" xfId="0" builtinId="0"/>
    <cellStyle name="Normal 3" xfId="3"/>
  </cellStyles>
  <dxfs count="0"/>
  <tableStyles count="0" defaultTableStyle="TableStyleMedium9" defaultPivotStyle="PivotStyleLight16"/>
  <colors>
    <mruColors>
      <color rgb="FF0099CC"/>
      <color rgb="FFE7E5E9"/>
      <color rgb="FF6876A4"/>
      <color rgb="FFB8FA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Interets &#224; recevoir'!A1"/><Relationship Id="rId3" Type="http://schemas.openxmlformats.org/officeDocument/2006/relationships/hyperlink" Target="#'FACTURE +Emballage'!A1"/><Relationship Id="rId7" Type="http://schemas.openxmlformats.org/officeDocument/2006/relationships/hyperlink" Target="#'contrat de location simple'!A1"/><Relationship Id="rId12" Type="http://schemas.openxmlformats.org/officeDocument/2006/relationships/hyperlink" Target="#'Les Achats'!A1"/><Relationship Id="rId2" Type="http://schemas.openxmlformats.org/officeDocument/2006/relationships/hyperlink" Target="#'L''inventaire'!A1"/><Relationship Id="rId1" Type="http://schemas.openxmlformats.org/officeDocument/2006/relationships/hyperlink" Target="#'Co&#251;t d''entr&#233;e'!A1"/><Relationship Id="rId6" Type="http://schemas.openxmlformats.org/officeDocument/2006/relationships/hyperlink" Target="#'Deficit N-1'!A1"/><Relationship Id="rId11" Type="http://schemas.openxmlformats.org/officeDocument/2006/relationships/hyperlink" Target="#'Paie avec declaration '!A1"/><Relationship Id="rId5" Type="http://schemas.openxmlformats.org/officeDocument/2006/relationships/hyperlink" Target="#'Produits &amp; Charge anterieurs'!A1"/><Relationship Id="rId10" Type="http://schemas.openxmlformats.org/officeDocument/2006/relationships/hyperlink" Target="#'Sch&#233;ma d''organisation'!A1"/><Relationship Id="rId4" Type="http://schemas.openxmlformats.org/officeDocument/2006/relationships/hyperlink" Target="#'Travaux en cours'!A1"/><Relationship Id="rId9" Type="http://schemas.openxmlformats.org/officeDocument/2006/relationships/hyperlink" Target="#'CORRECTION D4ERREUR'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Menu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0</xdr:row>
      <xdr:rowOff>38101</xdr:rowOff>
    </xdr:from>
    <xdr:to>
      <xdr:col>7</xdr:col>
      <xdr:colOff>676275</xdr:colOff>
      <xdr:row>53</xdr:row>
      <xdr:rowOff>114300</xdr:rowOff>
    </xdr:to>
    <xdr:sp macro="" textlink="">
      <xdr:nvSpPr>
        <xdr:cNvPr id="5" name="Rectangle à coins arrondis 4"/>
        <xdr:cNvSpPr/>
      </xdr:nvSpPr>
      <xdr:spPr>
        <a:xfrm>
          <a:off x="9525" y="38101"/>
          <a:ext cx="5991225" cy="10172699"/>
        </a:xfrm>
        <a:prstGeom prst="roundRect">
          <a:avLst>
            <a:gd name="adj" fmla="val 6856"/>
          </a:avLst>
        </a:prstGeom>
        <a:solidFill>
          <a:srgbClr val="FF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</xdr:col>
      <xdr:colOff>295275</xdr:colOff>
      <xdr:row>35</xdr:row>
      <xdr:rowOff>57152</xdr:rowOff>
    </xdr:from>
    <xdr:to>
      <xdr:col>6</xdr:col>
      <xdr:colOff>438150</xdr:colOff>
      <xdr:row>43</xdr:row>
      <xdr:rowOff>57150</xdr:rowOff>
    </xdr:to>
    <xdr:sp macro="" textlink="">
      <xdr:nvSpPr>
        <xdr:cNvPr id="3" name="Organigramme : Alternative 2"/>
        <xdr:cNvSpPr/>
      </xdr:nvSpPr>
      <xdr:spPr>
        <a:xfrm>
          <a:off x="1057275" y="6724652"/>
          <a:ext cx="3943350" cy="1523998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800">
              <a:latin typeface="Andalus" pitchFamily="18" charset="-78"/>
              <a:cs typeface="Andalus" pitchFamily="18" charset="-78"/>
            </a:rPr>
            <a:t>daoud</a:t>
          </a:r>
        </a:p>
        <a:p>
          <a:pPr algn="ctr"/>
          <a:r>
            <a:rPr lang="fr-FR" sz="1800">
              <a:latin typeface="Andalus" pitchFamily="18" charset="-78"/>
              <a:cs typeface="Andalus" pitchFamily="18" charset="-78"/>
            </a:rPr>
            <a:t>  mois38200@gmail,com </a:t>
          </a:r>
        </a:p>
        <a:p>
          <a:pPr algn="ctr"/>
          <a:r>
            <a:rPr lang="fr-FR" sz="1800">
              <a:latin typeface="Andalus" pitchFamily="18" charset="-78"/>
              <a:cs typeface="Andalus" pitchFamily="18" charset="-78"/>
            </a:rPr>
            <a:t>Comptabilisation des opérations</a:t>
          </a:r>
        </a:p>
        <a:p>
          <a:pPr algn="ctr"/>
          <a:r>
            <a:rPr lang="fr-FR" sz="1800">
              <a:latin typeface="Andalus" pitchFamily="18" charset="-78"/>
              <a:cs typeface="Andalus" pitchFamily="18" charset="-78"/>
            </a:rPr>
            <a:t> en forme de Excule Automatique   </a:t>
          </a:r>
        </a:p>
      </xdr:txBody>
    </xdr:sp>
    <xdr:clientData/>
  </xdr:twoCellAnchor>
  <xdr:twoCellAnchor>
    <xdr:from>
      <xdr:col>7</xdr:col>
      <xdr:colOff>733425</xdr:colOff>
      <xdr:row>4</xdr:row>
      <xdr:rowOff>114300</xdr:rowOff>
    </xdr:from>
    <xdr:to>
      <xdr:col>13</xdr:col>
      <xdr:colOff>1</xdr:colOff>
      <xdr:row>7</xdr:row>
      <xdr:rowOff>85725</xdr:rowOff>
    </xdr:to>
    <xdr:sp macro="" textlink="">
      <xdr:nvSpPr>
        <xdr:cNvPr id="8" name="Organigramme : Alternative 7"/>
        <xdr:cNvSpPr/>
      </xdr:nvSpPr>
      <xdr:spPr>
        <a:xfrm>
          <a:off x="6067425" y="495300"/>
          <a:ext cx="3838576" cy="542925"/>
        </a:xfrm>
        <a:prstGeom prst="flowChartAlternateProcess">
          <a:avLst/>
        </a:prstGeom>
        <a:solidFill>
          <a:schemeClr val="tx1"/>
        </a:solidFill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800">
              <a:solidFill>
                <a:schemeClr val="bg1"/>
              </a:solidFill>
              <a:latin typeface="Andalus" pitchFamily="18" charset="-78"/>
              <a:cs typeface="Andalus" pitchFamily="18" charset="-78"/>
            </a:rPr>
            <a:t>Les operation suivantes </a:t>
          </a:r>
        </a:p>
      </xdr:txBody>
    </xdr:sp>
    <xdr:clientData/>
  </xdr:twoCellAnchor>
  <xdr:twoCellAnchor>
    <xdr:from>
      <xdr:col>13</xdr:col>
      <xdr:colOff>66675</xdr:colOff>
      <xdr:row>8</xdr:row>
      <xdr:rowOff>9524</xdr:rowOff>
    </xdr:from>
    <xdr:to>
      <xdr:col>14</xdr:col>
      <xdr:colOff>24675</xdr:colOff>
      <xdr:row>10</xdr:row>
      <xdr:rowOff>133350</xdr:rowOff>
    </xdr:to>
    <xdr:sp macro="" textlink="">
      <xdr:nvSpPr>
        <xdr:cNvPr id="10" name="Ellipse 9">
          <a:hlinkClick xmlns:r="http://schemas.openxmlformats.org/officeDocument/2006/relationships" r:id="rId1"/>
        </xdr:cNvPr>
        <xdr:cNvSpPr/>
      </xdr:nvSpPr>
      <xdr:spPr>
        <a:xfrm>
          <a:off x="10029825" y="1533524"/>
          <a:ext cx="720000" cy="504826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1</a:t>
          </a:r>
        </a:p>
      </xdr:txBody>
    </xdr:sp>
    <xdr:clientData/>
  </xdr:twoCellAnchor>
  <xdr:twoCellAnchor>
    <xdr:from>
      <xdr:col>13</xdr:col>
      <xdr:colOff>85724</xdr:colOff>
      <xdr:row>11</xdr:row>
      <xdr:rowOff>9525</xdr:rowOff>
    </xdr:from>
    <xdr:to>
      <xdr:col>14</xdr:col>
      <xdr:colOff>43724</xdr:colOff>
      <xdr:row>13</xdr:row>
      <xdr:rowOff>132525</xdr:rowOff>
    </xdr:to>
    <xdr:sp macro="" textlink="">
      <xdr:nvSpPr>
        <xdr:cNvPr id="11" name="Ellipse 10">
          <a:hlinkClick xmlns:r="http://schemas.openxmlformats.org/officeDocument/2006/relationships" r:id="rId2"/>
        </xdr:cNvPr>
        <xdr:cNvSpPr/>
      </xdr:nvSpPr>
      <xdr:spPr>
        <a:xfrm>
          <a:off x="10048874" y="2105025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2</a:t>
          </a:r>
        </a:p>
      </xdr:txBody>
    </xdr:sp>
    <xdr:clientData/>
  </xdr:twoCellAnchor>
  <xdr:twoCellAnchor>
    <xdr:from>
      <xdr:col>13</xdr:col>
      <xdr:colOff>85725</xdr:colOff>
      <xdr:row>14</xdr:row>
      <xdr:rowOff>1</xdr:rowOff>
    </xdr:from>
    <xdr:to>
      <xdr:col>14</xdr:col>
      <xdr:colOff>43725</xdr:colOff>
      <xdr:row>16</xdr:row>
      <xdr:rowOff>123001</xdr:rowOff>
    </xdr:to>
    <xdr:sp macro="" textlink="">
      <xdr:nvSpPr>
        <xdr:cNvPr id="12" name="Ellipse 11">
          <a:hlinkClick xmlns:r="http://schemas.openxmlformats.org/officeDocument/2006/relationships" r:id="rId3"/>
        </xdr:cNvPr>
        <xdr:cNvSpPr/>
      </xdr:nvSpPr>
      <xdr:spPr>
        <a:xfrm>
          <a:off x="10048875" y="2667001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3</a:t>
          </a:r>
        </a:p>
      </xdr:txBody>
    </xdr:sp>
    <xdr:clientData/>
  </xdr:twoCellAnchor>
  <xdr:twoCellAnchor>
    <xdr:from>
      <xdr:col>13</xdr:col>
      <xdr:colOff>85724</xdr:colOff>
      <xdr:row>17</xdr:row>
      <xdr:rowOff>0</xdr:rowOff>
    </xdr:from>
    <xdr:to>
      <xdr:col>14</xdr:col>
      <xdr:colOff>43724</xdr:colOff>
      <xdr:row>19</xdr:row>
      <xdr:rowOff>123000</xdr:rowOff>
    </xdr:to>
    <xdr:sp macro="" textlink="">
      <xdr:nvSpPr>
        <xdr:cNvPr id="13" name="Ellipse 12">
          <a:hlinkClick xmlns:r="http://schemas.openxmlformats.org/officeDocument/2006/relationships" r:id="rId4"/>
        </xdr:cNvPr>
        <xdr:cNvSpPr/>
      </xdr:nvSpPr>
      <xdr:spPr>
        <a:xfrm>
          <a:off x="10048874" y="3238500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4</a:t>
          </a:r>
        </a:p>
      </xdr:txBody>
    </xdr:sp>
    <xdr:clientData/>
  </xdr:twoCellAnchor>
  <xdr:twoCellAnchor>
    <xdr:from>
      <xdr:col>13</xdr:col>
      <xdr:colOff>57149</xdr:colOff>
      <xdr:row>20</xdr:row>
      <xdr:rowOff>1</xdr:rowOff>
    </xdr:from>
    <xdr:to>
      <xdr:col>14</xdr:col>
      <xdr:colOff>15149</xdr:colOff>
      <xdr:row>22</xdr:row>
      <xdr:rowOff>123001</xdr:rowOff>
    </xdr:to>
    <xdr:sp macro="" textlink="">
      <xdr:nvSpPr>
        <xdr:cNvPr id="14" name="Ellipse 13">
          <a:hlinkClick xmlns:r="http://schemas.openxmlformats.org/officeDocument/2006/relationships" r:id="rId5"/>
        </xdr:cNvPr>
        <xdr:cNvSpPr/>
      </xdr:nvSpPr>
      <xdr:spPr>
        <a:xfrm>
          <a:off x="10020299" y="3810001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5</a:t>
          </a:r>
        </a:p>
      </xdr:txBody>
    </xdr:sp>
    <xdr:clientData/>
  </xdr:twoCellAnchor>
  <xdr:twoCellAnchor>
    <xdr:from>
      <xdr:col>13</xdr:col>
      <xdr:colOff>57149</xdr:colOff>
      <xdr:row>22</xdr:row>
      <xdr:rowOff>190499</xdr:rowOff>
    </xdr:from>
    <xdr:to>
      <xdr:col>14</xdr:col>
      <xdr:colOff>15149</xdr:colOff>
      <xdr:row>25</xdr:row>
      <xdr:rowOff>122999</xdr:rowOff>
    </xdr:to>
    <xdr:sp macro="" textlink="">
      <xdr:nvSpPr>
        <xdr:cNvPr id="15" name="Ellipse 14">
          <a:hlinkClick xmlns:r="http://schemas.openxmlformats.org/officeDocument/2006/relationships" r:id="rId6"/>
        </xdr:cNvPr>
        <xdr:cNvSpPr/>
      </xdr:nvSpPr>
      <xdr:spPr>
        <a:xfrm>
          <a:off x="10020299" y="4381499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6</a:t>
          </a:r>
        </a:p>
      </xdr:txBody>
    </xdr:sp>
    <xdr:clientData/>
  </xdr:twoCellAnchor>
  <xdr:twoCellAnchor>
    <xdr:from>
      <xdr:col>13</xdr:col>
      <xdr:colOff>76200</xdr:colOff>
      <xdr:row>29</xdr:row>
      <xdr:rowOff>19051</xdr:rowOff>
    </xdr:from>
    <xdr:to>
      <xdr:col>14</xdr:col>
      <xdr:colOff>34200</xdr:colOff>
      <xdr:row>31</xdr:row>
      <xdr:rowOff>142051</xdr:rowOff>
    </xdr:to>
    <xdr:sp macro="" textlink="">
      <xdr:nvSpPr>
        <xdr:cNvPr id="16" name="Ellipse 15">
          <a:hlinkClick xmlns:r="http://schemas.openxmlformats.org/officeDocument/2006/relationships" r:id="rId7"/>
        </xdr:cNvPr>
        <xdr:cNvSpPr/>
      </xdr:nvSpPr>
      <xdr:spPr>
        <a:xfrm>
          <a:off x="10039350" y="5543551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8</a:t>
          </a:r>
        </a:p>
      </xdr:txBody>
    </xdr:sp>
    <xdr:clientData/>
  </xdr:twoCellAnchor>
  <xdr:twoCellAnchor>
    <xdr:from>
      <xdr:col>13</xdr:col>
      <xdr:colOff>66675</xdr:colOff>
      <xdr:row>26</xdr:row>
      <xdr:rowOff>9524</xdr:rowOff>
    </xdr:from>
    <xdr:to>
      <xdr:col>14</xdr:col>
      <xdr:colOff>24675</xdr:colOff>
      <xdr:row>28</xdr:row>
      <xdr:rowOff>132524</xdr:rowOff>
    </xdr:to>
    <xdr:sp macro="" textlink="">
      <xdr:nvSpPr>
        <xdr:cNvPr id="17" name="Ellipse 16">
          <a:hlinkClick xmlns:r="http://schemas.openxmlformats.org/officeDocument/2006/relationships" r:id="rId8"/>
        </xdr:cNvPr>
        <xdr:cNvSpPr/>
      </xdr:nvSpPr>
      <xdr:spPr>
        <a:xfrm>
          <a:off x="10029825" y="4962524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7</a:t>
          </a:r>
        </a:p>
      </xdr:txBody>
    </xdr:sp>
    <xdr:clientData/>
  </xdr:twoCellAnchor>
  <xdr:twoCellAnchor>
    <xdr:from>
      <xdr:col>8</xdr:col>
      <xdr:colOff>9526</xdr:colOff>
      <xdr:row>8</xdr:row>
      <xdr:rowOff>0</xdr:rowOff>
    </xdr:from>
    <xdr:to>
      <xdr:col>13</xdr:col>
      <xdr:colOff>28576</xdr:colOff>
      <xdr:row>10</xdr:row>
      <xdr:rowOff>0</xdr:rowOff>
    </xdr:to>
    <xdr:sp macro="" textlink="">
      <xdr:nvSpPr>
        <xdr:cNvPr id="18" name="Organigramme : Alternative 17"/>
        <xdr:cNvSpPr/>
      </xdr:nvSpPr>
      <xdr:spPr>
        <a:xfrm>
          <a:off x="6172201" y="1143000"/>
          <a:ext cx="3829050" cy="381000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400" b="1"/>
            <a:t>Immobilisation </a:t>
          </a:r>
          <a:r>
            <a:rPr lang="fr-FR" sz="1600" b="1">
              <a:latin typeface="Andalus" pitchFamily="18" charset="-78"/>
              <a:cs typeface="Andalus" pitchFamily="18" charset="-78"/>
            </a:rPr>
            <a:t>incorporelle</a:t>
          </a:r>
          <a:r>
            <a:rPr lang="fr-FR" sz="1400" b="1"/>
            <a:t> acquise en deux </a:t>
          </a:r>
          <a:r>
            <a:rPr lang="fr-FR" sz="1400" b="1" baseline="0"/>
            <a:t> cas</a:t>
          </a:r>
          <a:endParaRPr lang="fr-FR" sz="1400" b="1"/>
        </a:p>
      </xdr:txBody>
    </xdr:sp>
    <xdr:clientData/>
  </xdr:twoCellAnchor>
  <xdr:twoCellAnchor>
    <xdr:from>
      <xdr:col>8</xdr:col>
      <xdr:colOff>9525</xdr:colOff>
      <xdr:row>10</xdr:row>
      <xdr:rowOff>190499</xdr:rowOff>
    </xdr:from>
    <xdr:to>
      <xdr:col>13</xdr:col>
      <xdr:colOff>9524</xdr:colOff>
      <xdr:row>13</xdr:row>
      <xdr:rowOff>0</xdr:rowOff>
    </xdr:to>
    <xdr:sp macro="" textlink="">
      <xdr:nvSpPr>
        <xdr:cNvPr id="19" name="Organigramme : Alternative 18"/>
        <xdr:cNvSpPr/>
      </xdr:nvSpPr>
      <xdr:spPr>
        <a:xfrm>
          <a:off x="6172200" y="1714499"/>
          <a:ext cx="3809999" cy="381001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600" b="1">
              <a:solidFill>
                <a:schemeClr val="lt1"/>
              </a:solidFill>
              <a:latin typeface="+mn-lt"/>
              <a:ea typeface="+mn-ea"/>
              <a:cs typeface="+mn-cs"/>
            </a:rPr>
            <a:t>La base de l'inventaire extracomptable</a:t>
          </a:r>
        </a:p>
      </xdr:txBody>
    </xdr:sp>
    <xdr:clientData/>
  </xdr:twoCellAnchor>
  <xdr:twoCellAnchor>
    <xdr:from>
      <xdr:col>8</xdr:col>
      <xdr:colOff>9525</xdr:colOff>
      <xdr:row>13</xdr:row>
      <xdr:rowOff>228600</xdr:rowOff>
    </xdr:from>
    <xdr:to>
      <xdr:col>13</xdr:col>
      <xdr:colOff>38101</xdr:colOff>
      <xdr:row>16</xdr:row>
      <xdr:rowOff>9525</xdr:rowOff>
    </xdr:to>
    <xdr:sp macro="" textlink="">
      <xdr:nvSpPr>
        <xdr:cNvPr id="20" name="Organigramme : Alternative 19"/>
        <xdr:cNvSpPr/>
      </xdr:nvSpPr>
      <xdr:spPr>
        <a:xfrm>
          <a:off x="6105525" y="3305175"/>
          <a:ext cx="3838576" cy="581025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800" b="1">
              <a:latin typeface="Andalus" pitchFamily="18" charset="-78"/>
              <a:cs typeface="Andalus" pitchFamily="18" charset="-78"/>
            </a:rPr>
            <a:t>Factures &amp; emballage</a:t>
          </a:r>
        </a:p>
      </xdr:txBody>
    </xdr:sp>
    <xdr:clientData/>
  </xdr:twoCellAnchor>
  <xdr:twoCellAnchor>
    <xdr:from>
      <xdr:col>8</xdr:col>
      <xdr:colOff>9524</xdr:colOff>
      <xdr:row>17</xdr:row>
      <xdr:rowOff>1</xdr:rowOff>
    </xdr:from>
    <xdr:to>
      <xdr:col>13</xdr:col>
      <xdr:colOff>9525</xdr:colOff>
      <xdr:row>19</xdr:row>
      <xdr:rowOff>0</xdr:rowOff>
    </xdr:to>
    <xdr:sp macro="" textlink="">
      <xdr:nvSpPr>
        <xdr:cNvPr id="21" name="Organigramme : Alternative 20"/>
        <xdr:cNvSpPr/>
      </xdr:nvSpPr>
      <xdr:spPr>
        <a:xfrm>
          <a:off x="6172199" y="2857501"/>
          <a:ext cx="3810001" cy="380999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800" b="1">
              <a:latin typeface="Andalus" pitchFamily="18" charset="-78"/>
              <a:cs typeface="Andalus" pitchFamily="18" charset="-78"/>
            </a:rPr>
            <a:t>Travaux en cours</a:t>
          </a:r>
        </a:p>
      </xdr:txBody>
    </xdr:sp>
    <xdr:clientData/>
  </xdr:twoCellAnchor>
  <xdr:twoCellAnchor>
    <xdr:from>
      <xdr:col>8</xdr:col>
      <xdr:colOff>9525</xdr:colOff>
      <xdr:row>20</xdr:row>
      <xdr:rowOff>0</xdr:rowOff>
    </xdr:from>
    <xdr:to>
      <xdr:col>13</xdr:col>
      <xdr:colOff>9526</xdr:colOff>
      <xdr:row>22</xdr:row>
      <xdr:rowOff>0</xdr:rowOff>
    </xdr:to>
    <xdr:sp macro="" textlink="">
      <xdr:nvSpPr>
        <xdr:cNvPr id="22" name="Organigramme : Alternative 21"/>
        <xdr:cNvSpPr/>
      </xdr:nvSpPr>
      <xdr:spPr>
        <a:xfrm>
          <a:off x="6172200" y="3429000"/>
          <a:ext cx="3810001" cy="381000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800" b="1">
              <a:latin typeface="Andalus" pitchFamily="18" charset="-78"/>
              <a:cs typeface="Andalus" pitchFamily="18" charset="-78"/>
            </a:rPr>
            <a:t>Produits des exercices anterieurs</a:t>
          </a:r>
        </a:p>
      </xdr:txBody>
    </xdr:sp>
    <xdr:clientData/>
  </xdr:twoCellAnchor>
  <xdr:twoCellAnchor>
    <xdr:from>
      <xdr:col>8</xdr:col>
      <xdr:colOff>0</xdr:colOff>
      <xdr:row>22</xdr:row>
      <xdr:rowOff>190499</xdr:rowOff>
    </xdr:from>
    <xdr:to>
      <xdr:col>13</xdr:col>
      <xdr:colOff>19051</xdr:colOff>
      <xdr:row>25</xdr:row>
      <xdr:rowOff>0</xdr:rowOff>
    </xdr:to>
    <xdr:sp macro="" textlink="">
      <xdr:nvSpPr>
        <xdr:cNvPr id="23" name="Organigramme : Alternative 22"/>
        <xdr:cNvSpPr/>
      </xdr:nvSpPr>
      <xdr:spPr>
        <a:xfrm>
          <a:off x="6162675" y="4000499"/>
          <a:ext cx="3829051" cy="381001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800" b="1">
              <a:latin typeface="Andalus" pitchFamily="18" charset="-78"/>
              <a:cs typeface="Andalus" pitchFamily="18" charset="-78"/>
            </a:rPr>
            <a:t>Déficit fiscal reportable</a:t>
          </a:r>
        </a:p>
      </xdr:txBody>
    </xdr:sp>
    <xdr:clientData/>
  </xdr:twoCellAnchor>
  <xdr:twoCellAnchor>
    <xdr:from>
      <xdr:col>8</xdr:col>
      <xdr:colOff>9525</xdr:colOff>
      <xdr:row>25</xdr:row>
      <xdr:rowOff>190499</xdr:rowOff>
    </xdr:from>
    <xdr:to>
      <xdr:col>13</xdr:col>
      <xdr:colOff>38101</xdr:colOff>
      <xdr:row>27</xdr:row>
      <xdr:rowOff>228600</xdr:rowOff>
    </xdr:to>
    <xdr:sp macro="" textlink="">
      <xdr:nvSpPr>
        <xdr:cNvPr id="24" name="Organigramme : Alternative 23"/>
        <xdr:cNvSpPr/>
      </xdr:nvSpPr>
      <xdr:spPr>
        <a:xfrm>
          <a:off x="6105525" y="6610349"/>
          <a:ext cx="3838576" cy="571501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800" b="1">
              <a:latin typeface="Andalus" pitchFamily="18" charset="-78"/>
              <a:cs typeface="Andalus" pitchFamily="18" charset="-78"/>
            </a:rPr>
            <a:t>Les interets à recevoire</a:t>
          </a:r>
        </a:p>
      </xdr:txBody>
    </xdr:sp>
    <xdr:clientData/>
  </xdr:twoCellAnchor>
  <xdr:twoCellAnchor>
    <xdr:from>
      <xdr:col>8</xdr:col>
      <xdr:colOff>19050</xdr:colOff>
      <xdr:row>28</xdr:row>
      <xdr:rowOff>247650</xdr:rowOff>
    </xdr:from>
    <xdr:to>
      <xdr:col>13</xdr:col>
      <xdr:colOff>47626</xdr:colOff>
      <xdr:row>31</xdr:row>
      <xdr:rowOff>0</xdr:rowOff>
    </xdr:to>
    <xdr:sp macro="" textlink="">
      <xdr:nvSpPr>
        <xdr:cNvPr id="25" name="Organigramme : Alternative 24"/>
        <xdr:cNvSpPr/>
      </xdr:nvSpPr>
      <xdr:spPr>
        <a:xfrm>
          <a:off x="6115050" y="7467600"/>
          <a:ext cx="3838576" cy="552450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800" b="1">
              <a:latin typeface="Andalus" pitchFamily="18" charset="-78"/>
              <a:cs typeface="Andalus" pitchFamily="18" charset="-78"/>
            </a:rPr>
            <a:t>Contrat de location simple </a:t>
          </a:r>
        </a:p>
      </xdr:txBody>
    </xdr:sp>
    <xdr:clientData/>
  </xdr:twoCellAnchor>
  <xdr:twoCellAnchor>
    <xdr:from>
      <xdr:col>13</xdr:col>
      <xdr:colOff>85724</xdr:colOff>
      <xdr:row>31</xdr:row>
      <xdr:rowOff>180974</xdr:rowOff>
    </xdr:from>
    <xdr:to>
      <xdr:col>14</xdr:col>
      <xdr:colOff>43724</xdr:colOff>
      <xdr:row>34</xdr:row>
      <xdr:rowOff>113474</xdr:rowOff>
    </xdr:to>
    <xdr:sp macro="" textlink="">
      <xdr:nvSpPr>
        <xdr:cNvPr id="44" name="Ellipse 43">
          <a:hlinkClick xmlns:r="http://schemas.openxmlformats.org/officeDocument/2006/relationships" r:id="rId9"/>
        </xdr:cNvPr>
        <xdr:cNvSpPr/>
      </xdr:nvSpPr>
      <xdr:spPr>
        <a:xfrm>
          <a:off x="10048874" y="6086474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9</a:t>
          </a:r>
        </a:p>
      </xdr:txBody>
    </xdr:sp>
    <xdr:clientData/>
  </xdr:twoCellAnchor>
  <xdr:twoCellAnchor>
    <xdr:from>
      <xdr:col>8</xdr:col>
      <xdr:colOff>19050</xdr:colOff>
      <xdr:row>31</xdr:row>
      <xdr:rowOff>238125</xdr:rowOff>
    </xdr:from>
    <xdr:to>
      <xdr:col>13</xdr:col>
      <xdr:colOff>47626</xdr:colOff>
      <xdr:row>34</xdr:row>
      <xdr:rowOff>0</xdr:rowOff>
    </xdr:to>
    <xdr:sp macro="" textlink="">
      <xdr:nvSpPr>
        <xdr:cNvPr id="45" name="Organigramme : Alternative 44"/>
        <xdr:cNvSpPr/>
      </xdr:nvSpPr>
      <xdr:spPr>
        <a:xfrm>
          <a:off x="6115050" y="8258175"/>
          <a:ext cx="3838576" cy="704850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800" b="1">
              <a:latin typeface="Andalus" pitchFamily="18" charset="-78"/>
              <a:cs typeface="Andalus" pitchFamily="18" charset="-78"/>
            </a:rPr>
            <a:t>Correction d’erreur sur Bilan N-1</a:t>
          </a:r>
        </a:p>
      </xdr:txBody>
    </xdr:sp>
    <xdr:clientData/>
  </xdr:twoCellAnchor>
  <xdr:twoCellAnchor>
    <xdr:from>
      <xdr:col>12</xdr:col>
      <xdr:colOff>657226</xdr:colOff>
      <xdr:row>0</xdr:row>
      <xdr:rowOff>28575</xdr:rowOff>
    </xdr:from>
    <xdr:to>
      <xdr:col>14</xdr:col>
      <xdr:colOff>609600</xdr:colOff>
      <xdr:row>4</xdr:row>
      <xdr:rowOff>161924</xdr:rowOff>
    </xdr:to>
    <xdr:sp macro="" textlink="">
      <xdr:nvSpPr>
        <xdr:cNvPr id="26" name="Ellipse 25">
          <a:hlinkClick xmlns:r="http://schemas.openxmlformats.org/officeDocument/2006/relationships" r:id="rId10"/>
        </xdr:cNvPr>
        <xdr:cNvSpPr/>
      </xdr:nvSpPr>
      <xdr:spPr>
        <a:xfrm>
          <a:off x="9858376" y="28575"/>
          <a:ext cx="1476374" cy="895349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>
              <a:solidFill>
                <a:schemeClr val="bg1"/>
              </a:solidFill>
              <a:latin typeface="Andalus" pitchFamily="18" charset="-78"/>
              <a:cs typeface="Andalus" pitchFamily="18" charset="-78"/>
            </a:rPr>
            <a:t>Schéma</a:t>
          </a:r>
          <a:r>
            <a:rPr lang="fr-FR" sz="1100" b="1" baseline="0">
              <a:solidFill>
                <a:schemeClr val="bg1"/>
              </a:solidFill>
              <a:latin typeface="Andalus" pitchFamily="18" charset="-78"/>
              <a:cs typeface="Andalus" pitchFamily="18" charset="-78"/>
            </a:rPr>
            <a:t> d'organisation</a:t>
          </a:r>
          <a:endParaRPr lang="fr-FR" sz="1100" b="1">
            <a:solidFill>
              <a:schemeClr val="bg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13</xdr:col>
      <xdr:colOff>57149</xdr:colOff>
      <xdr:row>34</xdr:row>
      <xdr:rowOff>190498</xdr:rowOff>
    </xdr:from>
    <xdr:to>
      <xdr:col>14</xdr:col>
      <xdr:colOff>15149</xdr:colOff>
      <xdr:row>37</xdr:row>
      <xdr:rowOff>122998</xdr:rowOff>
    </xdr:to>
    <xdr:sp macro="" textlink="">
      <xdr:nvSpPr>
        <xdr:cNvPr id="27" name="Ellipse 26">
          <a:hlinkClick xmlns:r="http://schemas.openxmlformats.org/officeDocument/2006/relationships" r:id="rId11"/>
        </xdr:cNvPr>
        <xdr:cNvSpPr/>
      </xdr:nvSpPr>
      <xdr:spPr>
        <a:xfrm>
          <a:off x="10020299" y="6667498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10</a:t>
          </a:r>
        </a:p>
      </xdr:txBody>
    </xdr:sp>
    <xdr:clientData/>
  </xdr:twoCellAnchor>
  <xdr:twoCellAnchor>
    <xdr:from>
      <xdr:col>7</xdr:col>
      <xdr:colOff>809625</xdr:colOff>
      <xdr:row>34</xdr:row>
      <xdr:rowOff>190499</xdr:rowOff>
    </xdr:from>
    <xdr:to>
      <xdr:col>12</xdr:col>
      <xdr:colOff>742950</xdr:colOff>
      <xdr:row>36</xdr:row>
      <xdr:rowOff>190499</xdr:rowOff>
    </xdr:to>
    <xdr:sp macro="" textlink="">
      <xdr:nvSpPr>
        <xdr:cNvPr id="28" name="Organigramme : Alternative 27"/>
        <xdr:cNvSpPr/>
      </xdr:nvSpPr>
      <xdr:spPr>
        <a:xfrm>
          <a:off x="6143625" y="6286499"/>
          <a:ext cx="3810000" cy="381000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400" b="1" baseline="0" smtClean="0">
              <a:solidFill>
                <a:schemeClr val="lt1"/>
              </a:solidFill>
              <a:latin typeface="Andalus" pitchFamily="18" charset="-78"/>
              <a:ea typeface="+mn-ea"/>
              <a:cs typeface="Andalus" pitchFamily="18" charset="-78"/>
            </a:rPr>
            <a:t>Paie avec déclarationune Entreprise de travaux </a:t>
          </a:r>
          <a:endParaRPr lang="fr-FR" sz="2400" b="1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257175</xdr:colOff>
      <xdr:row>43</xdr:row>
      <xdr:rowOff>85724</xdr:rowOff>
    </xdr:from>
    <xdr:to>
      <xdr:col>7</xdr:col>
      <xdr:colOff>352426</xdr:colOff>
      <xdr:row>53</xdr:row>
      <xdr:rowOff>76200</xdr:rowOff>
    </xdr:to>
    <xdr:sp macro="" textlink="">
      <xdr:nvSpPr>
        <xdr:cNvPr id="29" name="Organigramme : Alternative 28"/>
        <xdr:cNvSpPr/>
      </xdr:nvSpPr>
      <xdr:spPr>
        <a:xfrm>
          <a:off x="257175" y="8277224"/>
          <a:ext cx="5419726" cy="1895476"/>
        </a:xfrm>
        <a:prstGeom prst="flowChartAlternateProcess">
          <a:avLst/>
        </a:prstGeom>
      </xdr:spPr>
      <xdr:style>
        <a:lnRef idx="2">
          <a:schemeClr val="accent3"/>
        </a:lnRef>
        <a:fillRef idx="1">
          <a:schemeClr val="lt1"/>
        </a:fillRef>
        <a:effectRef idx="0">
          <a:schemeClr val="accent3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ar-DZ" sz="1800">
              <a:latin typeface="Andalus" pitchFamily="18" charset="-78"/>
              <a:cs typeface="Andalus" pitchFamily="18" charset="-78"/>
            </a:rPr>
            <a:t>تم نسخ هذا الجزء الأول من الكتاب وزارة المالية (كريم جودي) </a:t>
          </a:r>
        </a:p>
        <a:p>
          <a:pPr algn="ctr"/>
          <a:r>
            <a:rPr lang="ar-DZ" sz="1800">
              <a:latin typeface="Andalus" pitchFamily="18" charset="-78"/>
              <a:cs typeface="Andalus" pitchFamily="18" charset="-78"/>
            </a:rPr>
            <a:t>التعليقات والتشجيعات اتصل بي على بريدي الإلكتروني. </a:t>
          </a:r>
        </a:p>
        <a:p>
          <a:pPr algn="ctr"/>
          <a:r>
            <a:rPr lang="ar-DZ" sz="1800">
              <a:latin typeface="Andalus" pitchFamily="18" charset="-78"/>
              <a:cs typeface="Andalus" pitchFamily="18" charset="-78"/>
            </a:rPr>
            <a:t>شكرًا لك مقدمًا</a:t>
          </a:r>
          <a:endParaRPr lang="fr-FR" sz="1800"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13</xdr:col>
      <xdr:colOff>66674</xdr:colOff>
      <xdr:row>37</xdr:row>
      <xdr:rowOff>171449</xdr:rowOff>
    </xdr:from>
    <xdr:to>
      <xdr:col>14</xdr:col>
      <xdr:colOff>24674</xdr:colOff>
      <xdr:row>40</xdr:row>
      <xdr:rowOff>103949</xdr:rowOff>
    </xdr:to>
    <xdr:sp macro="" textlink="">
      <xdr:nvSpPr>
        <xdr:cNvPr id="30" name="Ellipse 29">
          <a:hlinkClick xmlns:r="http://schemas.openxmlformats.org/officeDocument/2006/relationships" r:id="rId12"/>
        </xdr:cNvPr>
        <xdr:cNvSpPr/>
      </xdr:nvSpPr>
      <xdr:spPr>
        <a:xfrm>
          <a:off x="10029824" y="7219949"/>
          <a:ext cx="720000" cy="5040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11</a:t>
          </a:r>
        </a:p>
      </xdr:txBody>
    </xdr:sp>
    <xdr:clientData/>
  </xdr:twoCellAnchor>
  <xdr:twoCellAnchor>
    <xdr:from>
      <xdr:col>8</xdr:col>
      <xdr:colOff>19050</xdr:colOff>
      <xdr:row>38</xdr:row>
      <xdr:rowOff>19050</xdr:rowOff>
    </xdr:from>
    <xdr:to>
      <xdr:col>13</xdr:col>
      <xdr:colOff>47626</xdr:colOff>
      <xdr:row>40</xdr:row>
      <xdr:rowOff>28574</xdr:rowOff>
    </xdr:to>
    <xdr:sp macro="" textlink="">
      <xdr:nvSpPr>
        <xdr:cNvPr id="31" name="Organigramme : Alternative 30"/>
        <xdr:cNvSpPr/>
      </xdr:nvSpPr>
      <xdr:spPr>
        <a:xfrm>
          <a:off x="6115050" y="6877050"/>
          <a:ext cx="3838576" cy="390524"/>
        </a:xfrm>
        <a:prstGeom prst="flowChartAlternateProcess">
          <a:avLst/>
        </a:prstGeom>
      </xdr:spPr>
      <xdr:style>
        <a:lnRef idx="3">
          <a:schemeClr val="lt1"/>
        </a:lnRef>
        <a:fillRef idx="1">
          <a:schemeClr val="accent1"/>
        </a:fillRef>
        <a:effectRef idx="1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marL="0" marR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fr-FR" sz="1800" b="1" u="none">
              <a:latin typeface="Andalus" pitchFamily="18" charset="-78"/>
              <a:cs typeface="Andalus" pitchFamily="18" charset="-78"/>
            </a:rPr>
            <a:t>Les Achats</a:t>
          </a:r>
        </a:p>
      </xdr:txBody>
    </xdr:sp>
    <xdr:clientData/>
  </xdr:twoCellAnchor>
  <xdr:twoCellAnchor>
    <xdr:from>
      <xdr:col>8</xdr:col>
      <xdr:colOff>76200</xdr:colOff>
      <xdr:row>1</xdr:row>
      <xdr:rowOff>19050</xdr:rowOff>
    </xdr:from>
    <xdr:to>
      <xdr:col>12</xdr:col>
      <xdr:colOff>609600</xdr:colOff>
      <xdr:row>3</xdr:row>
      <xdr:rowOff>104775</xdr:rowOff>
    </xdr:to>
    <xdr:sp macro="" textlink="">
      <xdr:nvSpPr>
        <xdr:cNvPr id="35" name="Rectangle 34"/>
        <xdr:cNvSpPr/>
      </xdr:nvSpPr>
      <xdr:spPr>
        <a:xfrm>
          <a:off x="6229350" y="209550"/>
          <a:ext cx="3581400" cy="466725"/>
        </a:xfrm>
        <a:prstGeom prst="rect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180975</xdr:colOff>
      <xdr:row>1</xdr:row>
      <xdr:rowOff>114301</xdr:rowOff>
    </xdr:from>
    <xdr:to>
      <xdr:col>9</xdr:col>
      <xdr:colOff>9525</xdr:colOff>
      <xdr:row>3</xdr:row>
      <xdr:rowOff>38101</xdr:rowOff>
    </xdr:to>
    <xdr:sp macro="" textlink="">
      <xdr:nvSpPr>
        <xdr:cNvPr id="36" name="Ellipse 35"/>
        <xdr:cNvSpPr/>
      </xdr:nvSpPr>
      <xdr:spPr>
        <a:xfrm>
          <a:off x="6334125" y="304801"/>
          <a:ext cx="590550" cy="304800"/>
        </a:xfrm>
        <a:prstGeom prst="ellipse">
          <a:avLst/>
        </a:prstGeom>
        <a:solidFill>
          <a:schemeClr val="bg2">
            <a:lumMod val="7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clic</a:t>
          </a:r>
        </a:p>
      </xdr:txBody>
    </xdr:sp>
    <xdr:clientData/>
  </xdr:twoCellAnchor>
  <xdr:twoCellAnchor>
    <xdr:from>
      <xdr:col>9</xdr:col>
      <xdr:colOff>219074</xdr:colOff>
      <xdr:row>1</xdr:row>
      <xdr:rowOff>123824</xdr:rowOff>
    </xdr:from>
    <xdr:to>
      <xdr:col>12</xdr:col>
      <xdr:colOff>209550</xdr:colOff>
      <xdr:row>2</xdr:row>
      <xdr:rowOff>171449</xdr:rowOff>
    </xdr:to>
    <xdr:sp macro="" textlink="">
      <xdr:nvSpPr>
        <xdr:cNvPr id="37" name="Rectangle 36"/>
        <xdr:cNvSpPr/>
      </xdr:nvSpPr>
      <xdr:spPr>
        <a:xfrm>
          <a:off x="7134224" y="314324"/>
          <a:ext cx="2276476" cy="238125"/>
        </a:xfrm>
        <a:prstGeom prst="rect">
          <a:avLst/>
        </a:prstGeom>
        <a:solidFill>
          <a:schemeClr val="bg2">
            <a:lumMod val="7500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0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Saisie</a:t>
          </a:r>
          <a:r>
            <a:rPr lang="fr-FR" sz="105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 dans les cellules</a:t>
          </a:r>
        </a:p>
      </xdr:txBody>
    </xdr:sp>
    <xdr:clientData/>
  </xdr:twoCellAnchor>
  <xdr:twoCellAnchor>
    <xdr:from>
      <xdr:col>7</xdr:col>
      <xdr:colOff>752474</xdr:colOff>
      <xdr:row>4</xdr:row>
      <xdr:rowOff>19050</xdr:rowOff>
    </xdr:from>
    <xdr:to>
      <xdr:col>13</xdr:col>
      <xdr:colOff>38100</xdr:colOff>
      <xdr:row>40</xdr:row>
      <xdr:rowOff>85726</xdr:rowOff>
    </xdr:to>
    <xdr:sp macro="" textlink="">
      <xdr:nvSpPr>
        <xdr:cNvPr id="38" name="Rectangle à coins arrondis 37"/>
        <xdr:cNvSpPr/>
      </xdr:nvSpPr>
      <xdr:spPr>
        <a:xfrm>
          <a:off x="6086474" y="400050"/>
          <a:ext cx="3924301" cy="6924676"/>
        </a:xfrm>
        <a:prstGeom prst="roundRect">
          <a:avLst>
            <a:gd name="adj" fmla="val 6856"/>
          </a:avLst>
        </a:prstGeom>
        <a:solidFill>
          <a:srgbClr val="FF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523873</xdr:colOff>
      <xdr:row>42</xdr:row>
      <xdr:rowOff>9525</xdr:rowOff>
    </xdr:from>
    <xdr:to>
      <xdr:col>13</xdr:col>
      <xdr:colOff>9524</xdr:colOff>
      <xdr:row>46</xdr:row>
      <xdr:rowOff>19050</xdr:rowOff>
    </xdr:to>
    <xdr:sp macro="" textlink="">
      <xdr:nvSpPr>
        <xdr:cNvPr id="33" name="Ellipse 32"/>
        <xdr:cNvSpPr/>
      </xdr:nvSpPr>
      <xdr:spPr>
        <a:xfrm>
          <a:off x="6677023" y="8010525"/>
          <a:ext cx="3295651" cy="771525"/>
        </a:xfrm>
        <a:prstGeom prst="ellipse">
          <a:avLst/>
        </a:prstGeom>
        <a:solidFill>
          <a:schemeClr val="tx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DZ" sz="1400" b="1">
              <a:solidFill>
                <a:schemeClr val="bg2"/>
              </a:solidFill>
              <a:latin typeface="Andalus" pitchFamily="18" charset="-78"/>
              <a:cs typeface="Andalus" pitchFamily="18" charset="-78"/>
            </a:rPr>
            <a:t>والله أعلم وصلي الله علي البشير النذير</a:t>
          </a:r>
          <a:endParaRPr lang="fr-FR" sz="1400" b="1">
            <a:solidFill>
              <a:schemeClr val="bg2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0</xdr:col>
      <xdr:colOff>76200</xdr:colOff>
      <xdr:row>0</xdr:row>
      <xdr:rowOff>0</xdr:rowOff>
    </xdr:from>
    <xdr:to>
      <xdr:col>7</xdr:col>
      <xdr:colOff>485775</xdr:colOff>
      <xdr:row>2</xdr:row>
      <xdr:rowOff>161924</xdr:rowOff>
    </xdr:to>
    <xdr:sp macro="" textlink="">
      <xdr:nvSpPr>
        <xdr:cNvPr id="34" name="Ellipse 33"/>
        <xdr:cNvSpPr/>
      </xdr:nvSpPr>
      <xdr:spPr>
        <a:xfrm>
          <a:off x="76200" y="0"/>
          <a:ext cx="5734050" cy="542924"/>
        </a:xfrm>
        <a:prstGeom prst="ellipse">
          <a:avLst/>
        </a:prstGeom>
        <a:solidFill>
          <a:schemeClr val="accent1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ar-DZ" sz="1800" b="1">
              <a:solidFill>
                <a:schemeClr val="tx1"/>
              </a:solidFill>
              <a:latin typeface="Andalus" pitchFamily="18" charset="-78"/>
              <a:cs typeface="Andalus" pitchFamily="18" charset="-78"/>
            </a:rPr>
            <a:t>ربي يسر و أعن الحمد الله و كفى</a:t>
          </a:r>
          <a:endParaRPr lang="fr-FR" sz="1800" b="1">
            <a:solidFill>
              <a:schemeClr val="tx1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9525</xdr:colOff>
      <xdr:row>15</xdr:row>
      <xdr:rowOff>219075</xdr:rowOff>
    </xdr:to>
    <xdr:sp macro="" textlink="">
      <xdr:nvSpPr>
        <xdr:cNvPr id="2" name="Rectangle à coins arrondis 1"/>
        <xdr:cNvSpPr/>
      </xdr:nvSpPr>
      <xdr:spPr>
        <a:xfrm>
          <a:off x="0" y="0"/>
          <a:ext cx="5695950" cy="4229100"/>
        </a:xfrm>
        <a:prstGeom prst="roundRect">
          <a:avLst>
            <a:gd name="adj" fmla="val 6856"/>
          </a:avLst>
        </a:prstGeom>
        <a:solidFill>
          <a:schemeClr val="accent4">
            <a:lumMod val="50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23</xdr:row>
      <xdr:rowOff>38100</xdr:rowOff>
    </xdr:from>
    <xdr:to>
      <xdr:col>10</xdr:col>
      <xdr:colOff>9525</xdr:colOff>
      <xdr:row>28</xdr:row>
      <xdr:rowOff>38100</xdr:rowOff>
    </xdr:to>
    <xdr:sp macro="" textlink="">
      <xdr:nvSpPr>
        <xdr:cNvPr id="3" name="Rectangle à coins arrondis 2"/>
        <xdr:cNvSpPr/>
      </xdr:nvSpPr>
      <xdr:spPr>
        <a:xfrm>
          <a:off x="0" y="6181725"/>
          <a:ext cx="5695950" cy="1333500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32</xdr:row>
      <xdr:rowOff>180975</xdr:rowOff>
    </xdr:from>
    <xdr:to>
      <xdr:col>10</xdr:col>
      <xdr:colOff>9525</xdr:colOff>
      <xdr:row>37</xdr:row>
      <xdr:rowOff>19051</xdr:rowOff>
    </xdr:to>
    <xdr:sp macro="" textlink="">
      <xdr:nvSpPr>
        <xdr:cNvPr id="4" name="Rectangle à coins arrondis 3"/>
        <xdr:cNvSpPr/>
      </xdr:nvSpPr>
      <xdr:spPr>
        <a:xfrm>
          <a:off x="0" y="8724900"/>
          <a:ext cx="5695950" cy="1171576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19</xdr:row>
      <xdr:rowOff>19050</xdr:rowOff>
    </xdr:from>
    <xdr:to>
      <xdr:col>10</xdr:col>
      <xdr:colOff>9525</xdr:colOff>
      <xdr:row>23</xdr:row>
      <xdr:rowOff>9525</xdr:rowOff>
    </xdr:to>
    <xdr:sp macro="" textlink="">
      <xdr:nvSpPr>
        <xdr:cNvPr id="5" name="Rectangle à coins arrondis 4"/>
        <xdr:cNvSpPr/>
      </xdr:nvSpPr>
      <xdr:spPr>
        <a:xfrm>
          <a:off x="0" y="5095875"/>
          <a:ext cx="5695950" cy="1057275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11</xdr:col>
      <xdr:colOff>95249</xdr:colOff>
      <xdr:row>1</xdr:row>
      <xdr:rowOff>9525</xdr:rowOff>
    </xdr:from>
    <xdr:to>
      <xdr:col>11</xdr:col>
      <xdr:colOff>752474</xdr:colOff>
      <xdr:row>3</xdr:row>
      <xdr:rowOff>133350</xdr:rowOff>
    </xdr:to>
    <xdr:sp macro="" textlink="">
      <xdr:nvSpPr>
        <xdr:cNvPr id="6" name="Ellipse 5">
          <a:hlinkClick xmlns:r="http://schemas.openxmlformats.org/officeDocument/2006/relationships" r:id="rId1"/>
        </xdr:cNvPr>
        <xdr:cNvSpPr/>
      </xdr:nvSpPr>
      <xdr:spPr>
        <a:xfrm>
          <a:off x="6543674" y="285750"/>
          <a:ext cx="657225" cy="6858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0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8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19050</xdr:rowOff>
    </xdr:from>
    <xdr:to>
      <xdr:col>3</xdr:col>
      <xdr:colOff>1438274</xdr:colOff>
      <xdr:row>24</xdr:row>
      <xdr:rowOff>0</xdr:rowOff>
    </xdr:to>
    <xdr:sp macro="" textlink="">
      <xdr:nvSpPr>
        <xdr:cNvPr id="2" name="Rectangle à coins arrondis 1"/>
        <xdr:cNvSpPr/>
      </xdr:nvSpPr>
      <xdr:spPr>
        <a:xfrm>
          <a:off x="0" y="1371600"/>
          <a:ext cx="6391274" cy="3438525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30</xdr:row>
      <xdr:rowOff>19050</xdr:rowOff>
    </xdr:from>
    <xdr:to>
      <xdr:col>4</xdr:col>
      <xdr:colOff>19050</xdr:colOff>
      <xdr:row>66</xdr:row>
      <xdr:rowOff>200025</xdr:rowOff>
    </xdr:to>
    <xdr:sp macro="" textlink="">
      <xdr:nvSpPr>
        <xdr:cNvPr id="3" name="Rectangle à coins arrondis 2"/>
        <xdr:cNvSpPr/>
      </xdr:nvSpPr>
      <xdr:spPr>
        <a:xfrm>
          <a:off x="0" y="5857875"/>
          <a:ext cx="6419850" cy="7429500"/>
        </a:xfrm>
        <a:prstGeom prst="roundRect">
          <a:avLst>
            <a:gd name="adj" fmla="val 6856"/>
          </a:avLst>
        </a:prstGeom>
        <a:solidFill>
          <a:srgbClr val="FFFF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600075</xdr:colOff>
      <xdr:row>0</xdr:row>
      <xdr:rowOff>142876</xdr:rowOff>
    </xdr:from>
    <xdr:to>
      <xdr:col>2</xdr:col>
      <xdr:colOff>9524</xdr:colOff>
      <xdr:row>2</xdr:row>
      <xdr:rowOff>28575</xdr:rowOff>
    </xdr:to>
    <xdr:sp macro="" textlink="">
      <xdr:nvSpPr>
        <xdr:cNvPr id="4" name="Text Box 5"/>
        <xdr:cNvSpPr txBox="1">
          <a:spLocks noChangeArrowheads="1"/>
        </xdr:cNvSpPr>
      </xdr:nvSpPr>
      <xdr:spPr bwMode="auto">
        <a:xfrm>
          <a:off x="600075" y="142876"/>
          <a:ext cx="3105149" cy="24764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>
          <a:headEnd/>
          <a:tailEnd/>
        </a:ln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wrap="square" lIns="27432" tIns="22860" rIns="0" bIns="0" anchor="t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Cambria"/>
            </a:rPr>
            <a:t>CAS  PRATIQUE 1er cas</a:t>
          </a:r>
        </a:p>
      </xdr:txBody>
    </xdr:sp>
    <xdr:clientData/>
  </xdr:twoCellAnchor>
  <xdr:twoCellAnchor>
    <xdr:from>
      <xdr:col>0</xdr:col>
      <xdr:colOff>638174</xdr:colOff>
      <xdr:row>25</xdr:row>
      <xdr:rowOff>85726</xdr:rowOff>
    </xdr:from>
    <xdr:to>
      <xdr:col>2</xdr:col>
      <xdr:colOff>390525</xdr:colOff>
      <xdr:row>27</xdr:row>
      <xdr:rowOff>28575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638174" y="4991101"/>
          <a:ext cx="3448051" cy="304799"/>
        </a:xfrm>
        <a:prstGeom prst="rect">
          <a:avLst/>
        </a:prstGeom>
        <a:solidFill>
          <a:schemeClr val="accent5">
            <a:lumMod val="20000"/>
            <a:lumOff val="80000"/>
          </a:schemeClr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ctr" upright="1"/>
        <a:lstStyle/>
        <a:p>
          <a:pPr algn="ctr" rtl="0">
            <a:defRPr sz="1000"/>
          </a:pPr>
          <a:r>
            <a:rPr lang="fr-FR" sz="1100" b="0" i="0" u="none" strike="noStrike" baseline="0">
              <a:solidFill>
                <a:srgbClr val="000000"/>
              </a:solidFill>
              <a:latin typeface="+mn-lt"/>
            </a:rPr>
            <a:t>CAS  PRATIQUE 2er cas</a:t>
          </a:r>
        </a:p>
      </xdr:txBody>
    </xdr:sp>
    <xdr:clientData/>
  </xdr:twoCellAnchor>
  <xdr:twoCellAnchor>
    <xdr:from>
      <xdr:col>4</xdr:col>
      <xdr:colOff>47625</xdr:colOff>
      <xdr:row>0</xdr:row>
      <xdr:rowOff>152400</xdr:rowOff>
    </xdr:from>
    <xdr:to>
      <xdr:col>4</xdr:col>
      <xdr:colOff>638175</xdr:colOff>
      <xdr:row>3</xdr:row>
      <xdr:rowOff>152400</xdr:rowOff>
    </xdr:to>
    <xdr:sp macro="" textlink="">
      <xdr:nvSpPr>
        <xdr:cNvPr id="6" name="Ellipse 5">
          <a:hlinkClick xmlns:r="http://schemas.openxmlformats.org/officeDocument/2006/relationships" r:id="rId1"/>
        </xdr:cNvPr>
        <xdr:cNvSpPr/>
      </xdr:nvSpPr>
      <xdr:spPr>
        <a:xfrm>
          <a:off x="6448425" y="152400"/>
          <a:ext cx="590550" cy="657225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9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35</xdr:row>
      <xdr:rowOff>85724</xdr:rowOff>
    </xdr:from>
    <xdr:to>
      <xdr:col>7</xdr:col>
      <xdr:colOff>19050</xdr:colOff>
      <xdr:row>56</xdr:row>
      <xdr:rowOff>190499</xdr:rowOff>
    </xdr:to>
    <xdr:sp macro="" textlink="">
      <xdr:nvSpPr>
        <xdr:cNvPr id="2" name="Rectangle à coins arrondis 1"/>
        <xdr:cNvSpPr/>
      </xdr:nvSpPr>
      <xdr:spPr>
        <a:xfrm>
          <a:off x="0" y="6838949"/>
          <a:ext cx="5772150" cy="4105275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133350</xdr:colOff>
      <xdr:row>0</xdr:row>
      <xdr:rowOff>57150</xdr:rowOff>
    </xdr:from>
    <xdr:to>
      <xdr:col>9</xdr:col>
      <xdr:colOff>723900</xdr:colOff>
      <xdr:row>3</xdr:row>
      <xdr:rowOff>142875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6648450" y="57150"/>
          <a:ext cx="590550" cy="657225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10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761999</xdr:colOff>
      <xdr:row>1</xdr:row>
      <xdr:rowOff>0</xdr:rowOff>
    </xdr:from>
    <xdr:to>
      <xdr:col>9</xdr:col>
      <xdr:colOff>676274</xdr:colOff>
      <xdr:row>4</xdr:row>
      <xdr:rowOff>9525</xdr:rowOff>
    </xdr:to>
    <xdr:sp macro="" textlink="">
      <xdr:nvSpPr>
        <xdr:cNvPr id="2" name="Ellipse 1">
          <a:hlinkClick xmlns:r="http://schemas.openxmlformats.org/officeDocument/2006/relationships" r:id="rId1"/>
        </xdr:cNvPr>
        <xdr:cNvSpPr/>
      </xdr:nvSpPr>
      <xdr:spPr>
        <a:xfrm>
          <a:off x="6248399" y="190500"/>
          <a:ext cx="676275" cy="695325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11</a:t>
          </a:r>
        </a:p>
      </xdr:txBody>
    </xdr:sp>
    <xdr:clientData/>
  </xdr:twoCellAnchor>
  <xdr:twoCellAnchor>
    <xdr:from>
      <xdr:col>0</xdr:col>
      <xdr:colOff>47625</xdr:colOff>
      <xdr:row>14</xdr:row>
      <xdr:rowOff>1</xdr:rowOff>
    </xdr:from>
    <xdr:to>
      <xdr:col>7</xdr:col>
      <xdr:colOff>561975</xdr:colOff>
      <xdr:row>37</xdr:row>
      <xdr:rowOff>257176</xdr:rowOff>
    </xdr:to>
    <xdr:sp macro="" textlink="">
      <xdr:nvSpPr>
        <xdr:cNvPr id="3" name="Rectangle à coins arrondis 2"/>
        <xdr:cNvSpPr/>
      </xdr:nvSpPr>
      <xdr:spPr>
        <a:xfrm>
          <a:off x="47625" y="3162301"/>
          <a:ext cx="6000750" cy="5962650"/>
        </a:xfrm>
        <a:prstGeom prst="roundRect">
          <a:avLst>
            <a:gd name="adj" fmla="val 6856"/>
          </a:avLst>
        </a:prstGeom>
        <a:solidFill>
          <a:schemeClr val="tx2">
            <a:lumMod val="60000"/>
            <a:lumOff val="40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50</xdr:row>
      <xdr:rowOff>304801</xdr:rowOff>
    </xdr:from>
    <xdr:to>
      <xdr:col>7</xdr:col>
      <xdr:colOff>514350</xdr:colOff>
      <xdr:row>60</xdr:row>
      <xdr:rowOff>28576</xdr:rowOff>
    </xdr:to>
    <xdr:sp macro="" textlink="">
      <xdr:nvSpPr>
        <xdr:cNvPr id="4" name="Rectangle à coins arrondis 3"/>
        <xdr:cNvSpPr/>
      </xdr:nvSpPr>
      <xdr:spPr>
        <a:xfrm>
          <a:off x="0" y="11991976"/>
          <a:ext cx="6000750" cy="2438400"/>
        </a:xfrm>
        <a:prstGeom prst="roundRect">
          <a:avLst>
            <a:gd name="adj" fmla="val 6856"/>
          </a:avLst>
        </a:prstGeom>
        <a:solidFill>
          <a:schemeClr val="accent6">
            <a:lumMod val="50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638175</xdr:colOff>
      <xdr:row>6</xdr:row>
      <xdr:rowOff>0</xdr:rowOff>
    </xdr:from>
    <xdr:to>
      <xdr:col>5</xdr:col>
      <xdr:colOff>685800</xdr:colOff>
      <xdr:row>8</xdr:row>
      <xdr:rowOff>142875</xdr:rowOff>
    </xdr:to>
    <xdr:sp macro="" textlink="">
      <xdr:nvSpPr>
        <xdr:cNvPr id="2" name="Rectangle à coins arrondis 1"/>
        <xdr:cNvSpPr/>
      </xdr:nvSpPr>
      <xdr:spPr>
        <a:xfrm>
          <a:off x="2162175" y="1524000"/>
          <a:ext cx="2333625" cy="523875"/>
        </a:xfrm>
        <a:prstGeom prst="roundRect">
          <a:avLst/>
        </a:prstGeom>
      </xdr:spPr>
      <xdr:style>
        <a:lnRef idx="2">
          <a:schemeClr val="accent4"/>
        </a:lnRef>
        <a:fillRef idx="1">
          <a:schemeClr val="lt1"/>
        </a:fillRef>
        <a:effectRef idx="0">
          <a:schemeClr val="accent4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/>
            <a:t>Ouverture des comptes</a:t>
          </a:r>
        </a:p>
      </xdr:txBody>
    </xdr:sp>
    <xdr:clientData/>
  </xdr:twoCellAnchor>
  <xdr:twoCellAnchor>
    <xdr:from>
      <xdr:col>7</xdr:col>
      <xdr:colOff>133350</xdr:colOff>
      <xdr:row>6</xdr:row>
      <xdr:rowOff>9525</xdr:rowOff>
    </xdr:from>
    <xdr:to>
      <xdr:col>10</xdr:col>
      <xdr:colOff>76199</xdr:colOff>
      <xdr:row>9</xdr:row>
      <xdr:rowOff>9525</xdr:rowOff>
    </xdr:to>
    <xdr:sp macro="" textlink="">
      <xdr:nvSpPr>
        <xdr:cNvPr id="3" name="Rectangle à coins arrondis 2"/>
        <xdr:cNvSpPr/>
      </xdr:nvSpPr>
      <xdr:spPr>
        <a:xfrm>
          <a:off x="5467350" y="1533525"/>
          <a:ext cx="2228849" cy="571500"/>
        </a:xfrm>
        <a:prstGeom prst="roundRect">
          <a:avLst/>
        </a:prstGeom>
      </xdr:spPr>
      <xdr:style>
        <a:lnRef idx="2">
          <a:schemeClr val="accent5"/>
        </a:lnRef>
        <a:fillRef idx="1">
          <a:schemeClr val="lt1"/>
        </a:fillRef>
        <a:effectRef idx="0">
          <a:schemeClr val="accent5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r>
            <a:rPr lang="fr-FR" sz="1100" b="1" baseline="0" smtClean="0">
              <a:solidFill>
                <a:schemeClr val="dk1"/>
              </a:solidFill>
              <a:latin typeface="+mn-lt"/>
              <a:ea typeface="+mn-ea"/>
              <a:cs typeface="+mn-cs"/>
            </a:rPr>
            <a:t>fermeture des comptes </a:t>
          </a:r>
          <a:endParaRPr lang="fr-FR" sz="1100"/>
        </a:p>
      </xdr:txBody>
    </xdr:sp>
    <xdr:clientData/>
  </xdr:twoCellAnchor>
  <xdr:twoCellAnchor>
    <xdr:from>
      <xdr:col>4</xdr:col>
      <xdr:colOff>19050</xdr:colOff>
      <xdr:row>13</xdr:row>
      <xdr:rowOff>0</xdr:rowOff>
    </xdr:from>
    <xdr:to>
      <xdr:col>4</xdr:col>
      <xdr:colOff>600075</xdr:colOff>
      <xdr:row>15</xdr:row>
      <xdr:rowOff>103632</xdr:rowOff>
    </xdr:to>
    <xdr:sp macro="" textlink="">
      <xdr:nvSpPr>
        <xdr:cNvPr id="4" name="Flèche droite 3"/>
        <xdr:cNvSpPr/>
      </xdr:nvSpPr>
      <xdr:spPr>
        <a:xfrm>
          <a:off x="3067050" y="2857500"/>
          <a:ext cx="581025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8</xdr:col>
      <xdr:colOff>304800</xdr:colOff>
      <xdr:row>12</xdr:row>
      <xdr:rowOff>161925</xdr:rowOff>
    </xdr:from>
    <xdr:to>
      <xdr:col>9</xdr:col>
      <xdr:colOff>123825</xdr:colOff>
      <xdr:row>15</xdr:row>
      <xdr:rowOff>75057</xdr:rowOff>
    </xdr:to>
    <xdr:sp macro="" textlink="">
      <xdr:nvSpPr>
        <xdr:cNvPr id="5" name="Flèche droite 4"/>
        <xdr:cNvSpPr/>
      </xdr:nvSpPr>
      <xdr:spPr>
        <a:xfrm>
          <a:off x="6400800" y="2828925"/>
          <a:ext cx="581025" cy="484632"/>
        </a:xfrm>
        <a:prstGeom prst="righ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195263</xdr:colOff>
      <xdr:row>8</xdr:row>
      <xdr:rowOff>104775</xdr:rowOff>
    </xdr:from>
    <xdr:to>
      <xdr:col>4</xdr:col>
      <xdr:colOff>200025</xdr:colOff>
      <xdr:row>13</xdr:row>
      <xdr:rowOff>9525</xdr:rowOff>
    </xdr:to>
    <xdr:cxnSp macro="">
      <xdr:nvCxnSpPr>
        <xdr:cNvPr id="10" name="Connecteur droit avec flèche 9"/>
        <xdr:cNvCxnSpPr/>
      </xdr:nvCxnSpPr>
      <xdr:spPr>
        <a:xfrm>
          <a:off x="3243263" y="2009775"/>
          <a:ext cx="4762" cy="8572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485775</xdr:colOff>
      <xdr:row>9</xdr:row>
      <xdr:rowOff>9525</xdr:rowOff>
    </xdr:from>
    <xdr:to>
      <xdr:col>8</xdr:col>
      <xdr:colOff>514350</xdr:colOff>
      <xdr:row>13</xdr:row>
      <xdr:rowOff>28575</xdr:rowOff>
    </xdr:to>
    <xdr:cxnSp macro="">
      <xdr:nvCxnSpPr>
        <xdr:cNvPr id="14" name="Connecteur droit avec flèche 13"/>
        <xdr:cNvCxnSpPr>
          <a:stCxn id="3" idx="2"/>
        </xdr:cNvCxnSpPr>
      </xdr:nvCxnSpPr>
      <xdr:spPr>
        <a:xfrm>
          <a:off x="6581775" y="2105025"/>
          <a:ext cx="28575" cy="781050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723899</xdr:colOff>
      <xdr:row>12</xdr:row>
      <xdr:rowOff>9525</xdr:rowOff>
    </xdr:from>
    <xdr:to>
      <xdr:col>3</xdr:col>
      <xdr:colOff>485774</xdr:colOff>
      <xdr:row>17</xdr:row>
      <xdr:rowOff>161925</xdr:rowOff>
    </xdr:to>
    <xdr:sp macro="" textlink="">
      <xdr:nvSpPr>
        <xdr:cNvPr id="18" name="Rectangle 17"/>
        <xdr:cNvSpPr/>
      </xdr:nvSpPr>
      <xdr:spPr>
        <a:xfrm>
          <a:off x="723899" y="2676525"/>
          <a:ext cx="2047875" cy="110490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2400" baseline="0" smtClean="0">
              <a:solidFill>
                <a:srgbClr val="002060"/>
              </a:solidFill>
              <a:latin typeface="+mn-lt"/>
              <a:ea typeface="+mn-ea"/>
              <a:cs typeface="+mn-cs"/>
            </a:rPr>
            <a:t>Exercice"N-1" </a:t>
          </a:r>
          <a:endParaRPr lang="fr-FR" sz="2400">
            <a:solidFill>
              <a:srgbClr val="002060"/>
            </a:solidFill>
          </a:endParaRPr>
        </a:p>
      </xdr:txBody>
    </xdr:sp>
    <xdr:clientData/>
  </xdr:twoCellAnchor>
  <xdr:twoCellAnchor>
    <xdr:from>
      <xdr:col>5</xdr:col>
      <xdr:colOff>0</xdr:colOff>
      <xdr:row>12</xdr:row>
      <xdr:rowOff>0</xdr:rowOff>
    </xdr:from>
    <xdr:to>
      <xdr:col>8</xdr:col>
      <xdr:colOff>0</xdr:colOff>
      <xdr:row>17</xdr:row>
      <xdr:rowOff>171450</xdr:rowOff>
    </xdr:to>
    <xdr:sp macro="" textlink="">
      <xdr:nvSpPr>
        <xdr:cNvPr id="20" name="Rectangle 19"/>
        <xdr:cNvSpPr/>
      </xdr:nvSpPr>
      <xdr:spPr>
        <a:xfrm>
          <a:off x="3810000" y="2667000"/>
          <a:ext cx="2286000" cy="1123950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003">
          <a:schemeClr val="dk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l"/>
          <a:r>
            <a:rPr lang="fr-FR" sz="1600" baseline="0" smtClean="0">
              <a:solidFill>
                <a:schemeClr val="lt1"/>
              </a:solidFill>
              <a:latin typeface="+mn-lt"/>
              <a:ea typeface="+mn-ea"/>
              <a:cs typeface="+mn-cs"/>
            </a:rPr>
            <a:t>Exercice "N" à cloturer  </a:t>
          </a:r>
          <a:endParaRPr lang="fr-FR" sz="1600"/>
        </a:p>
      </xdr:txBody>
    </xdr:sp>
    <xdr:clientData/>
  </xdr:twoCellAnchor>
  <xdr:twoCellAnchor>
    <xdr:from>
      <xdr:col>9</xdr:col>
      <xdr:colOff>238125</xdr:colOff>
      <xdr:row>12</xdr:row>
      <xdr:rowOff>0</xdr:rowOff>
    </xdr:from>
    <xdr:to>
      <xdr:col>11</xdr:col>
      <xdr:colOff>666750</xdr:colOff>
      <xdr:row>17</xdr:row>
      <xdr:rowOff>152400</xdr:rowOff>
    </xdr:to>
    <xdr:sp macro="" textlink="">
      <xdr:nvSpPr>
        <xdr:cNvPr id="21" name="Rectangle 20"/>
        <xdr:cNvSpPr/>
      </xdr:nvSpPr>
      <xdr:spPr>
        <a:xfrm>
          <a:off x="7096125" y="2667000"/>
          <a:ext cx="1952625" cy="1104900"/>
        </a:xfrm>
        <a:prstGeom prst="rect">
          <a:avLst/>
        </a:prstGeom>
        <a:solidFill>
          <a:schemeClr val="bg1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2400" baseline="0" smtClean="0">
              <a:solidFill>
                <a:srgbClr val="002060"/>
              </a:solidFill>
              <a:latin typeface="+mn-lt"/>
              <a:ea typeface="+mn-ea"/>
              <a:cs typeface="+mn-cs"/>
            </a:rPr>
            <a:t>Exercice"N+1" </a:t>
          </a:r>
          <a:endParaRPr lang="fr-FR" sz="2400">
            <a:solidFill>
              <a:srgbClr val="002060"/>
            </a:solidFill>
          </a:endParaRPr>
        </a:p>
      </xdr:txBody>
    </xdr:sp>
    <xdr:clientData/>
  </xdr:twoCellAnchor>
  <xdr:twoCellAnchor>
    <xdr:from>
      <xdr:col>2</xdr:col>
      <xdr:colOff>257175</xdr:colOff>
      <xdr:row>18</xdr:row>
      <xdr:rowOff>76200</xdr:rowOff>
    </xdr:from>
    <xdr:to>
      <xdr:col>2</xdr:col>
      <xdr:colOff>276225</xdr:colOff>
      <xdr:row>20</xdr:row>
      <xdr:rowOff>161925</xdr:rowOff>
    </xdr:to>
    <xdr:cxnSp macro="">
      <xdr:nvCxnSpPr>
        <xdr:cNvPr id="31" name="Connecteur droit avec flèche 30"/>
        <xdr:cNvCxnSpPr/>
      </xdr:nvCxnSpPr>
      <xdr:spPr>
        <a:xfrm>
          <a:off x="1781175" y="3886200"/>
          <a:ext cx="19050" cy="466725"/>
        </a:xfrm>
        <a:prstGeom prst="straightConnector1">
          <a:avLst/>
        </a:prstGeom>
        <a:ln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723900</xdr:colOff>
      <xdr:row>18</xdr:row>
      <xdr:rowOff>57150</xdr:rowOff>
    </xdr:from>
    <xdr:to>
      <xdr:col>9</xdr:col>
      <xdr:colOff>219078</xdr:colOff>
      <xdr:row>21</xdr:row>
      <xdr:rowOff>57150</xdr:rowOff>
    </xdr:to>
    <xdr:sp macro="" textlink="">
      <xdr:nvSpPr>
        <xdr:cNvPr id="33" name="Accolade ouvrante 32"/>
        <xdr:cNvSpPr/>
      </xdr:nvSpPr>
      <xdr:spPr>
        <a:xfrm rot="16200000">
          <a:off x="6281739" y="3643311"/>
          <a:ext cx="571500" cy="1019178"/>
        </a:xfrm>
        <a:prstGeom prst="leftBrace">
          <a:avLst>
            <a:gd name="adj1" fmla="val 25000"/>
            <a:gd name="adj2" fmla="val 49091"/>
          </a:avLst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657225</xdr:colOff>
      <xdr:row>21</xdr:row>
      <xdr:rowOff>28575</xdr:rowOff>
    </xdr:from>
    <xdr:to>
      <xdr:col>4</xdr:col>
      <xdr:colOff>0</xdr:colOff>
      <xdr:row>24</xdr:row>
      <xdr:rowOff>47625</xdr:rowOff>
    </xdr:to>
    <xdr:sp macro="" textlink="">
      <xdr:nvSpPr>
        <xdr:cNvPr id="35" name="Arrondir un rectangle avec un coin du même côté 34"/>
        <xdr:cNvSpPr/>
      </xdr:nvSpPr>
      <xdr:spPr>
        <a:xfrm>
          <a:off x="657225" y="4410075"/>
          <a:ext cx="2390775" cy="590550"/>
        </a:xfrm>
        <a:prstGeom prst="round2SameRect">
          <a:avLst/>
        </a:prstGeom>
      </xdr:spPr>
      <xdr:style>
        <a:lnRef idx="2">
          <a:schemeClr val="accent1">
            <a:shade val="50000"/>
          </a:schemeClr>
        </a:lnRef>
        <a:fillRef idx="1001">
          <a:schemeClr val="lt2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 baseline="0" smtClean="0">
              <a:solidFill>
                <a:srgbClr val="00B050"/>
              </a:solidFill>
              <a:latin typeface="Andalus" pitchFamily="18" charset="-78"/>
              <a:ea typeface="+mn-ea"/>
              <a:cs typeface="Andalus" pitchFamily="18" charset="-78"/>
            </a:rPr>
            <a:t>Eléments comparatifs de l’année "N" </a:t>
          </a:r>
          <a:endParaRPr lang="fr-FR" sz="1100">
            <a:solidFill>
              <a:srgbClr val="00B050"/>
            </a:solidFill>
            <a:latin typeface="Andalus" pitchFamily="18" charset="-78"/>
            <a:cs typeface="Andalus" pitchFamily="18" charset="-78"/>
          </a:endParaRPr>
        </a:p>
      </xdr:txBody>
    </xdr:sp>
    <xdr:clientData/>
  </xdr:twoCellAnchor>
  <xdr:twoCellAnchor>
    <xdr:from>
      <xdr:col>7</xdr:col>
      <xdr:colOff>19051</xdr:colOff>
      <xdr:row>21</xdr:row>
      <xdr:rowOff>114300</xdr:rowOff>
    </xdr:from>
    <xdr:to>
      <xdr:col>10</xdr:col>
      <xdr:colOff>571501</xdr:colOff>
      <xdr:row>24</xdr:row>
      <xdr:rowOff>85725</xdr:rowOff>
    </xdr:to>
    <xdr:sp macro="" textlink="">
      <xdr:nvSpPr>
        <xdr:cNvPr id="36" name="Rectangle à coins arrondis 35"/>
        <xdr:cNvSpPr/>
      </xdr:nvSpPr>
      <xdr:spPr>
        <a:xfrm>
          <a:off x="5353051" y="4495800"/>
          <a:ext cx="2838450" cy="542925"/>
        </a:xfrm>
        <a:prstGeom prst="round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 b="1" baseline="0" smtClean="0">
              <a:solidFill>
                <a:srgbClr val="002060"/>
              </a:solidFill>
              <a:latin typeface="+mn-lt"/>
              <a:ea typeface="+mn-ea"/>
              <a:cs typeface="+mn-cs"/>
            </a:rPr>
            <a:t>Régularisations d’inventaire </a:t>
          </a:r>
          <a:endParaRPr lang="fr-FR" sz="1100">
            <a:solidFill>
              <a:srgbClr val="002060"/>
            </a:solidFill>
          </a:endParaRPr>
        </a:p>
      </xdr:txBody>
    </xdr:sp>
    <xdr:clientData/>
  </xdr:twoCellAnchor>
  <xdr:twoCellAnchor>
    <xdr:from>
      <xdr:col>4</xdr:col>
      <xdr:colOff>638175</xdr:colOff>
      <xdr:row>23</xdr:row>
      <xdr:rowOff>171450</xdr:rowOff>
    </xdr:from>
    <xdr:to>
      <xdr:col>6</xdr:col>
      <xdr:colOff>552450</xdr:colOff>
      <xdr:row>28</xdr:row>
      <xdr:rowOff>133350</xdr:rowOff>
    </xdr:to>
    <xdr:sp macro="" textlink="">
      <xdr:nvSpPr>
        <xdr:cNvPr id="37" name="Ellipse 36">
          <a:hlinkClick xmlns:r="http://schemas.openxmlformats.org/officeDocument/2006/relationships" r:id="rId1"/>
        </xdr:cNvPr>
        <xdr:cNvSpPr/>
      </xdr:nvSpPr>
      <xdr:spPr>
        <a:xfrm>
          <a:off x="3686175" y="4933950"/>
          <a:ext cx="1438275" cy="914400"/>
        </a:xfrm>
        <a:prstGeom prst="ellipse">
          <a:avLst/>
        </a:prstGeom>
        <a:solidFill>
          <a:schemeClr val="bg1">
            <a:lumMod val="8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100">
              <a:solidFill>
                <a:schemeClr val="tx1"/>
              </a:solidFill>
            </a:rPr>
            <a:t>Schéma d'organisation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952500</xdr:colOff>
      <xdr:row>3</xdr:row>
      <xdr:rowOff>142875</xdr:rowOff>
    </xdr:from>
    <xdr:to>
      <xdr:col>6</xdr:col>
      <xdr:colOff>561975</xdr:colOff>
      <xdr:row>6</xdr:row>
      <xdr:rowOff>95250</xdr:rowOff>
    </xdr:to>
    <xdr:sp macro="" textlink="">
      <xdr:nvSpPr>
        <xdr:cNvPr id="4" name="Ellipse 3">
          <a:hlinkClick xmlns:r="http://schemas.openxmlformats.org/officeDocument/2006/relationships" r:id="rId1"/>
        </xdr:cNvPr>
        <xdr:cNvSpPr/>
      </xdr:nvSpPr>
      <xdr:spPr>
        <a:xfrm>
          <a:off x="4695825" y="876300"/>
          <a:ext cx="590550" cy="523875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1</a:t>
          </a:r>
        </a:p>
      </xdr:txBody>
    </xdr:sp>
    <xdr:clientData/>
  </xdr:twoCellAnchor>
  <xdr:twoCellAnchor>
    <xdr:from>
      <xdr:col>7</xdr:col>
      <xdr:colOff>752475</xdr:colOff>
      <xdr:row>12</xdr:row>
      <xdr:rowOff>180974</xdr:rowOff>
    </xdr:from>
    <xdr:to>
      <xdr:col>16</xdr:col>
      <xdr:colOff>914400</xdr:colOff>
      <xdr:row>31</xdr:row>
      <xdr:rowOff>123824</xdr:rowOff>
    </xdr:to>
    <xdr:sp macro="" textlink="">
      <xdr:nvSpPr>
        <xdr:cNvPr id="2" name="Rectangle à coins arrondis 1"/>
        <xdr:cNvSpPr/>
      </xdr:nvSpPr>
      <xdr:spPr>
        <a:xfrm>
          <a:off x="6467475" y="2628899"/>
          <a:ext cx="6477000" cy="3762375"/>
        </a:xfrm>
        <a:prstGeom prst="roundRect">
          <a:avLst>
            <a:gd name="adj" fmla="val 6856"/>
          </a:avLst>
        </a:prstGeom>
        <a:solidFill>
          <a:schemeClr val="tx1">
            <a:lumMod val="95000"/>
            <a:lumOff val="5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15</xdr:row>
      <xdr:rowOff>247650</xdr:rowOff>
    </xdr:from>
    <xdr:to>
      <xdr:col>7</xdr:col>
      <xdr:colOff>0</xdr:colOff>
      <xdr:row>34</xdr:row>
      <xdr:rowOff>9525</xdr:rowOff>
    </xdr:to>
    <xdr:sp macro="" textlink="">
      <xdr:nvSpPr>
        <xdr:cNvPr id="3" name="Rectangle à coins arrondis 2"/>
        <xdr:cNvSpPr/>
      </xdr:nvSpPr>
      <xdr:spPr>
        <a:xfrm>
          <a:off x="0" y="3286125"/>
          <a:ext cx="5715000" cy="3571875"/>
        </a:xfrm>
        <a:prstGeom prst="roundRect">
          <a:avLst>
            <a:gd name="adj" fmla="val 6856"/>
          </a:avLst>
        </a:prstGeom>
        <a:solidFill>
          <a:srgbClr val="FFFF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42</xdr:row>
      <xdr:rowOff>161926</xdr:rowOff>
    </xdr:from>
    <xdr:to>
      <xdr:col>9</xdr:col>
      <xdr:colOff>9524</xdr:colOff>
      <xdr:row>54</xdr:row>
      <xdr:rowOff>133351</xdr:rowOff>
    </xdr:to>
    <xdr:sp macro="" textlink="">
      <xdr:nvSpPr>
        <xdr:cNvPr id="2" name="Rectangle à coins arrondis 1"/>
        <xdr:cNvSpPr/>
      </xdr:nvSpPr>
      <xdr:spPr>
        <a:xfrm>
          <a:off x="0" y="11125201"/>
          <a:ext cx="6200774" cy="2933700"/>
        </a:xfrm>
        <a:prstGeom prst="roundRect">
          <a:avLst>
            <a:gd name="adj" fmla="val 6856"/>
          </a:avLst>
        </a:prstGeom>
        <a:solidFill>
          <a:schemeClr val="accent2"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57150</xdr:colOff>
      <xdr:row>31</xdr:row>
      <xdr:rowOff>38101</xdr:rowOff>
    </xdr:from>
    <xdr:to>
      <xdr:col>9</xdr:col>
      <xdr:colOff>9525</xdr:colOff>
      <xdr:row>42</xdr:row>
      <xdr:rowOff>38101</xdr:rowOff>
    </xdr:to>
    <xdr:sp macro="" textlink="">
      <xdr:nvSpPr>
        <xdr:cNvPr id="3" name="Rectangle à coins arrondis 2"/>
        <xdr:cNvSpPr/>
      </xdr:nvSpPr>
      <xdr:spPr>
        <a:xfrm>
          <a:off x="57150" y="8105776"/>
          <a:ext cx="6096000" cy="2895600"/>
        </a:xfrm>
        <a:prstGeom prst="roundRect">
          <a:avLst>
            <a:gd name="adj" fmla="val 6856"/>
          </a:avLst>
        </a:prstGeom>
        <a:solidFill>
          <a:schemeClr val="accent3">
            <a:lumMod val="60000"/>
            <a:lumOff val="40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15</xdr:row>
      <xdr:rowOff>9526</xdr:rowOff>
    </xdr:from>
    <xdr:to>
      <xdr:col>8</xdr:col>
      <xdr:colOff>466724</xdr:colOff>
      <xdr:row>26</xdr:row>
      <xdr:rowOff>57151</xdr:rowOff>
    </xdr:to>
    <xdr:sp macro="" textlink="">
      <xdr:nvSpPr>
        <xdr:cNvPr id="4" name="Rectangle à coins arrondis 3"/>
        <xdr:cNvSpPr/>
      </xdr:nvSpPr>
      <xdr:spPr>
        <a:xfrm>
          <a:off x="0" y="3933826"/>
          <a:ext cx="6143624" cy="2933700"/>
        </a:xfrm>
        <a:prstGeom prst="roundRect">
          <a:avLst>
            <a:gd name="adj" fmla="val 6856"/>
          </a:avLst>
        </a:prstGeom>
        <a:solidFill>
          <a:srgbClr val="FFFF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8</xdr:col>
      <xdr:colOff>38100</xdr:colOff>
      <xdr:row>9</xdr:row>
      <xdr:rowOff>47625</xdr:rowOff>
    </xdr:to>
    <xdr:sp macro="" textlink="">
      <xdr:nvSpPr>
        <xdr:cNvPr id="5" name="Rectangle à coins arrondis 4"/>
        <xdr:cNvSpPr/>
      </xdr:nvSpPr>
      <xdr:spPr>
        <a:xfrm>
          <a:off x="0" y="0"/>
          <a:ext cx="5715000" cy="2447925"/>
        </a:xfrm>
        <a:prstGeom prst="roundRect">
          <a:avLst>
            <a:gd name="adj" fmla="val 6856"/>
          </a:avLst>
        </a:prstGeom>
        <a:solidFill>
          <a:schemeClr val="accent6">
            <a:lumMod val="50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65</xdr:row>
      <xdr:rowOff>19050</xdr:rowOff>
    </xdr:from>
    <xdr:to>
      <xdr:col>8</xdr:col>
      <xdr:colOff>457199</xdr:colOff>
      <xdr:row>75</xdr:row>
      <xdr:rowOff>9525</xdr:rowOff>
    </xdr:to>
    <xdr:sp macro="" textlink="">
      <xdr:nvSpPr>
        <xdr:cNvPr id="6" name="Rectangle à coins arrondis 5"/>
        <xdr:cNvSpPr/>
      </xdr:nvSpPr>
      <xdr:spPr>
        <a:xfrm>
          <a:off x="0" y="16802100"/>
          <a:ext cx="6181724" cy="2647950"/>
        </a:xfrm>
        <a:prstGeom prst="roundRect">
          <a:avLst>
            <a:gd name="adj" fmla="val 6856"/>
          </a:avLst>
        </a:prstGeom>
        <a:solidFill>
          <a:srgbClr val="00B05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0</xdr:colOff>
      <xdr:row>1</xdr:row>
      <xdr:rowOff>0</xdr:rowOff>
    </xdr:from>
    <xdr:to>
      <xdr:col>9</xdr:col>
      <xdr:colOff>590550</xdr:colOff>
      <xdr:row>3</xdr:row>
      <xdr:rowOff>28575</xdr:rowOff>
    </xdr:to>
    <xdr:sp macro="" textlink="">
      <xdr:nvSpPr>
        <xdr:cNvPr id="7" name="Ellipse 6">
          <a:hlinkClick xmlns:r="http://schemas.openxmlformats.org/officeDocument/2006/relationships" r:id="rId1"/>
        </xdr:cNvPr>
        <xdr:cNvSpPr/>
      </xdr:nvSpPr>
      <xdr:spPr>
        <a:xfrm>
          <a:off x="6191250" y="266700"/>
          <a:ext cx="590550" cy="561975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2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238125</xdr:rowOff>
    </xdr:from>
    <xdr:to>
      <xdr:col>8</xdr:col>
      <xdr:colOff>495299</xdr:colOff>
      <xdr:row>23</xdr:row>
      <xdr:rowOff>0</xdr:rowOff>
    </xdr:to>
    <xdr:sp macro="" textlink="">
      <xdr:nvSpPr>
        <xdr:cNvPr id="2" name="Rectangle à coins arrondis 1"/>
        <xdr:cNvSpPr/>
      </xdr:nvSpPr>
      <xdr:spPr>
        <a:xfrm>
          <a:off x="0" y="1533525"/>
          <a:ext cx="6353174" cy="4495800"/>
        </a:xfrm>
        <a:prstGeom prst="roundRect">
          <a:avLst>
            <a:gd name="adj" fmla="val 6856"/>
          </a:avLst>
        </a:prstGeom>
        <a:solidFill>
          <a:srgbClr val="00206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31</xdr:row>
      <xdr:rowOff>257175</xdr:rowOff>
    </xdr:from>
    <xdr:to>
      <xdr:col>8</xdr:col>
      <xdr:colOff>495299</xdr:colOff>
      <xdr:row>38</xdr:row>
      <xdr:rowOff>28575</xdr:rowOff>
    </xdr:to>
    <xdr:sp macro="" textlink="">
      <xdr:nvSpPr>
        <xdr:cNvPr id="3" name="Rectangle à coins arrondis 2"/>
        <xdr:cNvSpPr/>
      </xdr:nvSpPr>
      <xdr:spPr>
        <a:xfrm>
          <a:off x="0" y="8420100"/>
          <a:ext cx="6353174" cy="1619250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42</xdr:row>
      <xdr:rowOff>238125</xdr:rowOff>
    </xdr:from>
    <xdr:to>
      <xdr:col>8</xdr:col>
      <xdr:colOff>495299</xdr:colOff>
      <xdr:row>51</xdr:row>
      <xdr:rowOff>9525</xdr:rowOff>
    </xdr:to>
    <xdr:sp macro="" textlink="">
      <xdr:nvSpPr>
        <xdr:cNvPr id="4" name="Rectangle à coins arrondis 3"/>
        <xdr:cNvSpPr/>
      </xdr:nvSpPr>
      <xdr:spPr>
        <a:xfrm>
          <a:off x="0" y="11182350"/>
          <a:ext cx="6353174" cy="2152650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57</xdr:row>
      <xdr:rowOff>171450</xdr:rowOff>
    </xdr:from>
    <xdr:to>
      <xdr:col>8</xdr:col>
      <xdr:colOff>495299</xdr:colOff>
      <xdr:row>62</xdr:row>
      <xdr:rowOff>47625</xdr:rowOff>
    </xdr:to>
    <xdr:sp macro="" textlink="">
      <xdr:nvSpPr>
        <xdr:cNvPr id="5" name="Rectangle à coins arrondis 4"/>
        <xdr:cNvSpPr/>
      </xdr:nvSpPr>
      <xdr:spPr>
        <a:xfrm>
          <a:off x="0" y="14639925"/>
          <a:ext cx="6353174" cy="1123950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228600</xdr:colOff>
      <xdr:row>0</xdr:row>
      <xdr:rowOff>180975</xdr:rowOff>
    </xdr:from>
    <xdr:to>
      <xdr:col>11</xdr:col>
      <xdr:colOff>57150</xdr:colOff>
      <xdr:row>3</xdr:row>
      <xdr:rowOff>38100</xdr:rowOff>
    </xdr:to>
    <xdr:sp macro="" textlink="">
      <xdr:nvSpPr>
        <xdr:cNvPr id="6" name="Ellipse 5">
          <a:hlinkClick xmlns:r="http://schemas.openxmlformats.org/officeDocument/2006/relationships" r:id="rId1"/>
        </xdr:cNvPr>
        <xdr:cNvSpPr/>
      </xdr:nvSpPr>
      <xdr:spPr>
        <a:xfrm>
          <a:off x="6610350" y="180975"/>
          <a:ext cx="590550" cy="60960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3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247650</xdr:rowOff>
    </xdr:from>
    <xdr:to>
      <xdr:col>9</xdr:col>
      <xdr:colOff>9524</xdr:colOff>
      <xdr:row>12</xdr:row>
      <xdr:rowOff>161925</xdr:rowOff>
    </xdr:to>
    <xdr:sp macro="" textlink="">
      <xdr:nvSpPr>
        <xdr:cNvPr id="2" name="Rectangle à coins arrondis 1"/>
        <xdr:cNvSpPr/>
      </xdr:nvSpPr>
      <xdr:spPr>
        <a:xfrm>
          <a:off x="0" y="2038350"/>
          <a:ext cx="6677024" cy="1238250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14</xdr:row>
      <xdr:rowOff>19050</xdr:rowOff>
    </xdr:from>
    <xdr:to>
      <xdr:col>8</xdr:col>
      <xdr:colOff>752474</xdr:colOff>
      <xdr:row>18</xdr:row>
      <xdr:rowOff>9525</xdr:rowOff>
    </xdr:to>
    <xdr:sp macro="" textlink="">
      <xdr:nvSpPr>
        <xdr:cNvPr id="3" name="Rectangle à coins arrondis 2"/>
        <xdr:cNvSpPr/>
      </xdr:nvSpPr>
      <xdr:spPr>
        <a:xfrm>
          <a:off x="0" y="3667125"/>
          <a:ext cx="6657974" cy="1047750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0</xdr:colOff>
      <xdr:row>21</xdr:row>
      <xdr:rowOff>257175</xdr:rowOff>
    </xdr:from>
    <xdr:to>
      <xdr:col>8</xdr:col>
      <xdr:colOff>752474</xdr:colOff>
      <xdr:row>25</xdr:row>
      <xdr:rowOff>247650</xdr:rowOff>
    </xdr:to>
    <xdr:sp macro="" textlink="">
      <xdr:nvSpPr>
        <xdr:cNvPr id="4" name="Rectangle à coins arrondis 3"/>
        <xdr:cNvSpPr/>
      </xdr:nvSpPr>
      <xdr:spPr>
        <a:xfrm>
          <a:off x="0" y="5762625"/>
          <a:ext cx="6657974" cy="1047750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9</xdr:col>
      <xdr:colOff>47625</xdr:colOff>
      <xdr:row>0</xdr:row>
      <xdr:rowOff>28575</xdr:rowOff>
    </xdr:from>
    <xdr:to>
      <xdr:col>9</xdr:col>
      <xdr:colOff>638175</xdr:colOff>
      <xdr:row>2</xdr:row>
      <xdr:rowOff>114300</xdr:rowOff>
    </xdr:to>
    <xdr:sp macro="" textlink="">
      <xdr:nvSpPr>
        <xdr:cNvPr id="5" name="Ellipse 4">
          <a:hlinkClick xmlns:r="http://schemas.openxmlformats.org/officeDocument/2006/relationships" r:id="rId1"/>
        </xdr:cNvPr>
        <xdr:cNvSpPr/>
      </xdr:nvSpPr>
      <xdr:spPr>
        <a:xfrm>
          <a:off x="6715125" y="28575"/>
          <a:ext cx="590550" cy="542925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4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9</xdr:col>
      <xdr:colOff>38100</xdr:colOff>
      <xdr:row>21</xdr:row>
      <xdr:rowOff>247650</xdr:rowOff>
    </xdr:to>
    <xdr:sp macro="" textlink="">
      <xdr:nvSpPr>
        <xdr:cNvPr id="2" name="Rectangle à coins arrondis 1"/>
        <xdr:cNvSpPr/>
      </xdr:nvSpPr>
      <xdr:spPr>
        <a:xfrm>
          <a:off x="0" y="2895600"/>
          <a:ext cx="5419725" cy="2324100"/>
        </a:xfrm>
        <a:prstGeom prst="roundRect">
          <a:avLst>
            <a:gd name="adj" fmla="val 6856"/>
          </a:avLst>
        </a:prstGeom>
        <a:solidFill>
          <a:schemeClr val="accent3">
            <a:lumMod val="50000"/>
            <a:alpha val="18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0</xdr:col>
      <xdr:colOff>57150</xdr:colOff>
      <xdr:row>25</xdr:row>
      <xdr:rowOff>180975</xdr:rowOff>
    </xdr:from>
    <xdr:to>
      <xdr:col>9</xdr:col>
      <xdr:colOff>66675</xdr:colOff>
      <xdr:row>35</xdr:row>
      <xdr:rowOff>19050</xdr:rowOff>
    </xdr:to>
    <xdr:sp macro="" textlink="">
      <xdr:nvSpPr>
        <xdr:cNvPr id="3" name="Rectangle à coins arrondis 2"/>
        <xdr:cNvSpPr/>
      </xdr:nvSpPr>
      <xdr:spPr>
        <a:xfrm>
          <a:off x="57150" y="6143625"/>
          <a:ext cx="5391150" cy="2362200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13</xdr:col>
      <xdr:colOff>390525</xdr:colOff>
      <xdr:row>0</xdr:row>
      <xdr:rowOff>104775</xdr:rowOff>
    </xdr:from>
    <xdr:to>
      <xdr:col>14</xdr:col>
      <xdr:colOff>219075</xdr:colOff>
      <xdr:row>3</xdr:row>
      <xdr:rowOff>38100</xdr:rowOff>
    </xdr:to>
    <xdr:sp macro="" textlink="">
      <xdr:nvSpPr>
        <xdr:cNvPr id="4" name="Ellipse 3">
          <a:hlinkClick xmlns:r="http://schemas.openxmlformats.org/officeDocument/2006/relationships" r:id="rId1"/>
        </xdr:cNvPr>
        <xdr:cNvSpPr/>
      </xdr:nvSpPr>
      <xdr:spPr>
        <a:xfrm>
          <a:off x="6667500" y="104775"/>
          <a:ext cx="590550" cy="590550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5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190500</xdr:rowOff>
    </xdr:from>
    <xdr:to>
      <xdr:col>9</xdr:col>
      <xdr:colOff>0</xdr:colOff>
      <xdr:row>19</xdr:row>
      <xdr:rowOff>66675</xdr:rowOff>
    </xdr:to>
    <xdr:sp macro="" textlink="">
      <xdr:nvSpPr>
        <xdr:cNvPr id="2" name="Rectangle à coins arrondis 1"/>
        <xdr:cNvSpPr/>
      </xdr:nvSpPr>
      <xdr:spPr>
        <a:xfrm>
          <a:off x="0" y="2276475"/>
          <a:ext cx="5695950" cy="2333625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4</xdr:col>
      <xdr:colOff>9526</xdr:colOff>
      <xdr:row>0</xdr:row>
      <xdr:rowOff>1</xdr:rowOff>
    </xdr:from>
    <xdr:to>
      <xdr:col>10</xdr:col>
      <xdr:colOff>19051</xdr:colOff>
      <xdr:row>9</xdr:row>
      <xdr:rowOff>0</xdr:rowOff>
    </xdr:to>
    <xdr:sp macro="" textlink="">
      <xdr:nvSpPr>
        <xdr:cNvPr id="3" name="Rectangle à coins arrondis 2"/>
        <xdr:cNvSpPr/>
      </xdr:nvSpPr>
      <xdr:spPr>
        <a:xfrm>
          <a:off x="2667001" y="1"/>
          <a:ext cx="3048000" cy="2085974"/>
        </a:xfrm>
        <a:prstGeom prst="roundRect">
          <a:avLst>
            <a:gd name="adj" fmla="val 6856"/>
          </a:avLst>
        </a:prstGeom>
        <a:solidFill>
          <a:srgbClr val="FFFF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11</xdr:col>
      <xdr:colOff>0</xdr:colOff>
      <xdr:row>1</xdr:row>
      <xdr:rowOff>0</xdr:rowOff>
    </xdr:from>
    <xdr:to>
      <xdr:col>12</xdr:col>
      <xdr:colOff>590550</xdr:colOff>
      <xdr:row>3</xdr:row>
      <xdr:rowOff>76200</xdr:rowOff>
    </xdr:to>
    <xdr:sp macro="" textlink="">
      <xdr:nvSpPr>
        <xdr:cNvPr id="4" name="Ellipse 3">
          <a:hlinkClick xmlns:r="http://schemas.openxmlformats.org/officeDocument/2006/relationships" r:id="rId1"/>
        </xdr:cNvPr>
        <xdr:cNvSpPr/>
      </xdr:nvSpPr>
      <xdr:spPr>
        <a:xfrm>
          <a:off x="6457950" y="190500"/>
          <a:ext cx="590550" cy="542925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6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19050</xdr:rowOff>
    </xdr:from>
    <xdr:to>
      <xdr:col>9</xdr:col>
      <xdr:colOff>171450</xdr:colOff>
      <xdr:row>26</xdr:row>
      <xdr:rowOff>19050</xdr:rowOff>
    </xdr:to>
    <xdr:sp macro="" textlink="">
      <xdr:nvSpPr>
        <xdr:cNvPr id="2" name="Rectangle à coins arrondis 1"/>
        <xdr:cNvSpPr/>
      </xdr:nvSpPr>
      <xdr:spPr>
        <a:xfrm>
          <a:off x="0" y="1304925"/>
          <a:ext cx="5695950" cy="5295900"/>
        </a:xfrm>
        <a:prstGeom prst="roundRect">
          <a:avLst>
            <a:gd name="adj" fmla="val 6856"/>
          </a:avLst>
        </a:prstGeom>
        <a:solidFill>
          <a:srgbClr val="C00000">
            <a:alpha val="18000"/>
          </a:srgb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tlCol="0" anchor="ctr"/>
        <a:lstStyle/>
        <a:p>
          <a:pPr algn="ctr"/>
          <a:endParaRPr lang="fr-FR" sz="1100"/>
        </a:p>
      </xdr:txBody>
    </xdr:sp>
    <xdr:clientData/>
  </xdr:twoCellAnchor>
  <xdr:twoCellAnchor>
    <xdr:from>
      <xdr:col>10</xdr:col>
      <xdr:colOff>0</xdr:colOff>
      <xdr:row>1</xdr:row>
      <xdr:rowOff>0</xdr:rowOff>
    </xdr:from>
    <xdr:to>
      <xdr:col>12</xdr:col>
      <xdr:colOff>590550</xdr:colOff>
      <xdr:row>3</xdr:row>
      <xdr:rowOff>104775</xdr:rowOff>
    </xdr:to>
    <xdr:sp macro="" textlink="">
      <xdr:nvSpPr>
        <xdr:cNvPr id="3" name="Ellipse 2">
          <a:hlinkClick xmlns:r="http://schemas.openxmlformats.org/officeDocument/2006/relationships" r:id="rId1"/>
        </xdr:cNvPr>
        <xdr:cNvSpPr/>
      </xdr:nvSpPr>
      <xdr:spPr>
        <a:xfrm>
          <a:off x="6286500" y="266700"/>
          <a:ext cx="590550" cy="657225"/>
        </a:xfrm>
        <a:prstGeom prst="ellipse">
          <a:avLst/>
        </a:prstGeom>
        <a:solidFill>
          <a:schemeClr val="bg2">
            <a:lumMod val="9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fr-FR" sz="1400" b="1">
              <a:solidFill>
                <a:sysClr val="windowText" lastClr="000000"/>
              </a:solidFill>
              <a:latin typeface="Andalus" pitchFamily="18" charset="-78"/>
              <a:cs typeface="Andalus" pitchFamily="18" charset="-78"/>
            </a:rPr>
            <a:t>7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comptabilisation%20des%20op&#233;rations.xlsx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3" tint="0.79998168889431442"/>
  </sheetPr>
  <dimension ref="A1:P50"/>
  <sheetViews>
    <sheetView showGridLines="0" tabSelected="1" workbookViewId="0"/>
  </sheetViews>
  <sheetFormatPr baseColWidth="10" defaultRowHeight="15" customHeight="1"/>
  <cols>
    <col min="1" max="3" width="11.42578125" style="347"/>
    <col min="4" max="4" width="11.28515625" style="347" customWidth="1"/>
    <col min="5" max="7" width="11.42578125" style="347"/>
    <col min="8" max="8" width="12.42578125" style="347" customWidth="1"/>
    <col min="9" max="9" width="11.42578125" style="365"/>
    <col min="10" max="13" width="11.42578125" style="347"/>
    <col min="14" max="14" width="11.42578125" style="373"/>
    <col min="15" max="16384" width="11.42578125" style="347"/>
  </cols>
  <sheetData>
    <row r="1" spans="1:16" ht="15" customHeight="1">
      <c r="A1" s="370" t="s">
        <v>415</v>
      </c>
    </row>
    <row r="3" spans="1:16" ht="15" customHeight="1">
      <c r="P3" s="374" t="s">
        <v>416</v>
      </c>
    </row>
    <row r="4" spans="1:16" ht="15" customHeight="1">
      <c r="A4" s="346" t="s">
        <v>0</v>
      </c>
      <c r="I4" s="348"/>
      <c r="K4" s="349" t="s">
        <v>309</v>
      </c>
    </row>
    <row r="5" spans="1:16" ht="15" customHeight="1">
      <c r="A5" s="378" t="s">
        <v>1</v>
      </c>
      <c r="B5" s="378"/>
      <c r="C5" s="378"/>
      <c r="D5" s="378"/>
      <c r="E5" s="378"/>
      <c r="F5" s="378"/>
      <c r="I5" s="350"/>
    </row>
    <row r="6" spans="1:16" ht="15" customHeight="1">
      <c r="A6" s="378" t="s">
        <v>2</v>
      </c>
      <c r="B6" s="378"/>
      <c r="C6" s="378"/>
      <c r="D6" s="378"/>
      <c r="E6" s="378"/>
      <c r="F6" s="378"/>
      <c r="I6" s="350"/>
    </row>
    <row r="7" spans="1:16" ht="15" customHeight="1">
      <c r="A7" s="378" t="s">
        <v>3</v>
      </c>
      <c r="B7" s="378"/>
      <c r="C7" s="378"/>
      <c r="D7" s="378"/>
      <c r="E7" s="378"/>
      <c r="F7" s="378"/>
      <c r="I7" s="350"/>
    </row>
    <row r="8" spans="1:16" ht="15" customHeight="1">
      <c r="A8" s="378" t="s">
        <v>4</v>
      </c>
      <c r="B8" s="378"/>
      <c r="C8" s="378"/>
      <c r="D8" s="378"/>
      <c r="E8" s="378"/>
      <c r="F8" s="378"/>
      <c r="I8" s="350"/>
    </row>
    <row r="9" spans="1:16" ht="15" customHeight="1">
      <c r="A9" s="378" t="s">
        <v>5</v>
      </c>
      <c r="B9" s="378"/>
      <c r="C9" s="378"/>
      <c r="D9" s="378"/>
      <c r="E9" s="378"/>
      <c r="F9" s="378"/>
      <c r="I9" s="350"/>
      <c r="O9" s="373"/>
    </row>
    <row r="10" spans="1:16" ht="15" customHeight="1">
      <c r="A10" s="378" t="s">
        <v>6</v>
      </c>
      <c r="B10" s="378"/>
      <c r="C10" s="378"/>
      <c r="D10" s="378"/>
      <c r="E10" s="378"/>
      <c r="F10" s="378"/>
      <c r="I10" s="350"/>
      <c r="O10" s="377" t="s">
        <v>416</v>
      </c>
    </row>
    <row r="11" spans="1:16" ht="15" customHeight="1">
      <c r="A11" s="378" t="s">
        <v>7</v>
      </c>
      <c r="B11" s="378"/>
      <c r="C11" s="378"/>
      <c r="D11" s="378"/>
      <c r="E11" s="378"/>
      <c r="F11" s="378"/>
      <c r="I11" s="350"/>
      <c r="O11" s="373"/>
    </row>
    <row r="12" spans="1:16" ht="15" customHeight="1">
      <c r="A12" s="351" t="s">
        <v>8</v>
      </c>
      <c r="B12" s="352"/>
      <c r="C12" s="352"/>
      <c r="D12" s="353"/>
      <c r="E12" s="353"/>
      <c r="I12" s="354"/>
    </row>
    <row r="13" spans="1:16" ht="15" customHeight="1">
      <c r="A13" s="355" t="s">
        <v>9</v>
      </c>
      <c r="B13" s="356"/>
      <c r="C13" s="356"/>
      <c r="D13" s="356"/>
      <c r="E13" s="356"/>
      <c r="F13" s="356"/>
      <c r="G13" s="356"/>
      <c r="H13" s="356"/>
      <c r="I13" s="357"/>
    </row>
    <row r="14" spans="1:16" ht="15" customHeight="1">
      <c r="A14" s="358" t="s">
        <v>10</v>
      </c>
      <c r="I14" s="350"/>
    </row>
    <row r="15" spans="1:16" ht="15" customHeight="1">
      <c r="A15" s="358" t="s">
        <v>20</v>
      </c>
      <c r="H15" s="347" t="s">
        <v>11</v>
      </c>
      <c r="I15" s="350"/>
    </row>
    <row r="16" spans="1:16" ht="15" customHeight="1">
      <c r="A16" s="359" t="s">
        <v>12</v>
      </c>
      <c r="I16" s="350"/>
    </row>
    <row r="17" spans="1:10" ht="15" customHeight="1">
      <c r="A17" s="359" t="s">
        <v>13</v>
      </c>
      <c r="I17" s="350"/>
      <c r="J17" s="349" t="s">
        <v>309</v>
      </c>
    </row>
    <row r="18" spans="1:10" ht="15" customHeight="1">
      <c r="A18" s="358" t="s">
        <v>14</v>
      </c>
      <c r="I18" s="350"/>
    </row>
    <row r="19" spans="1:10" ht="15" customHeight="1">
      <c r="A19" s="358" t="s">
        <v>15</v>
      </c>
      <c r="I19" s="350"/>
    </row>
    <row r="20" spans="1:10" ht="15" customHeight="1">
      <c r="A20" s="358" t="s">
        <v>16</v>
      </c>
      <c r="I20" s="350"/>
    </row>
    <row r="21" spans="1:10" ht="15" customHeight="1">
      <c r="A21" s="358" t="s">
        <v>17</v>
      </c>
      <c r="I21" s="350"/>
    </row>
    <row r="22" spans="1:10" ht="15" customHeight="1">
      <c r="A22" s="358" t="s">
        <v>18</v>
      </c>
      <c r="I22" s="350"/>
    </row>
    <row r="23" spans="1:10" ht="15" customHeight="1">
      <c r="A23" s="358" t="s">
        <v>19</v>
      </c>
      <c r="I23" s="350"/>
    </row>
    <row r="24" spans="1:10" ht="15" customHeight="1">
      <c r="A24" s="360" t="s">
        <v>207</v>
      </c>
      <c r="I24" s="350"/>
    </row>
    <row r="25" spans="1:10" ht="15" customHeight="1">
      <c r="A25" s="358" t="s">
        <v>208</v>
      </c>
      <c r="I25" s="350"/>
    </row>
    <row r="26" spans="1:10" ht="15" customHeight="1">
      <c r="A26" s="358" t="s">
        <v>209</v>
      </c>
      <c r="I26" s="350"/>
    </row>
    <row r="27" spans="1:10" ht="15" customHeight="1">
      <c r="A27" s="358" t="s">
        <v>210</v>
      </c>
      <c r="I27" s="350"/>
    </row>
    <row r="28" spans="1:10" ht="15" customHeight="1">
      <c r="A28" s="358" t="s">
        <v>211</v>
      </c>
      <c r="I28" s="350"/>
    </row>
    <row r="29" spans="1:10" ht="15" customHeight="1">
      <c r="A29" s="358" t="s">
        <v>212</v>
      </c>
      <c r="I29" s="350"/>
    </row>
    <row r="30" spans="1:10" ht="15" customHeight="1">
      <c r="A30" s="358" t="s">
        <v>213</v>
      </c>
      <c r="I30" s="350"/>
    </row>
    <row r="31" spans="1:10" ht="15" customHeight="1">
      <c r="A31" s="358" t="s">
        <v>214</v>
      </c>
      <c r="I31" s="350"/>
    </row>
    <row r="32" spans="1:10" ht="15" customHeight="1">
      <c r="A32" s="358" t="s">
        <v>215</v>
      </c>
      <c r="I32" s="350"/>
    </row>
    <row r="33" spans="1:14" ht="15" customHeight="1">
      <c r="C33" s="361"/>
      <c r="E33" s="361"/>
      <c r="G33" s="361"/>
      <c r="I33" s="362"/>
      <c r="J33" s="363" t="s">
        <v>385</v>
      </c>
    </row>
    <row r="34" spans="1:14" ht="15" customHeight="1">
      <c r="C34" s="381" t="s">
        <v>133</v>
      </c>
      <c r="D34" s="382"/>
      <c r="E34" s="382"/>
      <c r="F34" s="383"/>
      <c r="G34" s="380"/>
      <c r="H34" s="380"/>
      <c r="I34" s="380"/>
      <c r="J34" s="380"/>
    </row>
    <row r="35" spans="1:14" ht="15" customHeight="1">
      <c r="C35" s="384" t="s">
        <v>134</v>
      </c>
      <c r="D35" s="385"/>
      <c r="E35" s="385"/>
      <c r="F35" s="386"/>
      <c r="G35" s="380"/>
      <c r="H35" s="380"/>
      <c r="I35" s="380"/>
      <c r="J35" s="380"/>
    </row>
    <row r="36" spans="1:14" ht="15" customHeight="1">
      <c r="G36" s="364"/>
    </row>
    <row r="37" spans="1:14" ht="15" customHeight="1">
      <c r="J37" s="366" t="s">
        <v>414</v>
      </c>
    </row>
    <row r="38" spans="1:14" ht="15" customHeight="1">
      <c r="E38" s="379"/>
      <c r="F38" s="379"/>
      <c r="G38" s="379"/>
      <c r="H38" s="379"/>
    </row>
    <row r="39" spans="1:14" ht="15" customHeight="1">
      <c r="K39" s="349" t="s">
        <v>386</v>
      </c>
    </row>
    <row r="40" spans="1:14" ht="15" customHeight="1">
      <c r="A40" s="367"/>
      <c r="K40" s="349" t="s">
        <v>387</v>
      </c>
    </row>
    <row r="41" spans="1:14" ht="15" customHeight="1">
      <c r="K41" s="349" t="s">
        <v>388</v>
      </c>
    </row>
    <row r="42" spans="1:14" ht="15" customHeight="1">
      <c r="K42" s="349" t="s">
        <v>389</v>
      </c>
    </row>
    <row r="44" spans="1:14" ht="15" customHeight="1">
      <c r="J44" s="358"/>
    </row>
    <row r="45" spans="1:14" ht="15" customHeight="1">
      <c r="N45" s="586"/>
    </row>
    <row r="49" spans="11:12" ht="15" customHeight="1">
      <c r="K49" s="369"/>
    </row>
    <row r="50" spans="11:12" ht="15" customHeight="1">
      <c r="L50" s="368"/>
    </row>
  </sheetData>
  <sheetProtection password="C7AA" sheet="1" objects="1" scenarios="1"/>
  <mergeCells count="12">
    <mergeCell ref="A10:F10"/>
    <mergeCell ref="E38:H38"/>
    <mergeCell ref="A11:F11"/>
    <mergeCell ref="G34:J34"/>
    <mergeCell ref="G35:J35"/>
    <mergeCell ref="C34:F34"/>
    <mergeCell ref="C35:F35"/>
    <mergeCell ref="A5:F5"/>
    <mergeCell ref="A6:F6"/>
    <mergeCell ref="A7:F7"/>
    <mergeCell ref="A8:F8"/>
    <mergeCell ref="A9:F9"/>
  </mergeCells>
  <hyperlinks>
    <hyperlink ref="A1" r:id="rId1"/>
  </hyperlinks>
  <pageMargins left="0.7" right="0.7" top="0.75" bottom="0.75" header="0.3" footer="0.3"/>
  <pageSetup paperSize="9" orientation="portrait" horizontalDpi="0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38"/>
  <sheetViews>
    <sheetView showGridLines="0" workbookViewId="0">
      <selection sqref="A1:K1"/>
    </sheetView>
  </sheetViews>
  <sheetFormatPr baseColWidth="10" defaultRowHeight="15"/>
  <cols>
    <col min="1" max="2" width="8.7109375" customWidth="1"/>
    <col min="4" max="4" width="11.28515625" customWidth="1"/>
    <col min="5" max="5" width="5.5703125" customWidth="1"/>
    <col min="6" max="6" width="10" customWidth="1"/>
    <col min="7" max="7" width="3.7109375" customWidth="1"/>
    <col min="8" max="8" width="10.42578125" customWidth="1"/>
    <col min="9" max="9" width="4" customWidth="1"/>
  </cols>
  <sheetData>
    <row r="1" spans="1:13" ht="21.75" customHeight="1">
      <c r="A1" s="517" t="s">
        <v>276</v>
      </c>
      <c r="B1" s="518"/>
      <c r="C1" s="518"/>
      <c r="D1" s="518"/>
      <c r="E1" s="518"/>
      <c r="F1" s="518"/>
      <c r="G1" s="518"/>
      <c r="H1" s="518"/>
      <c r="I1" s="518"/>
      <c r="J1" s="518"/>
      <c r="K1" s="519"/>
    </row>
    <row r="2" spans="1:13" ht="21">
      <c r="A2" s="200" t="s">
        <v>277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3" ht="23.25" customHeight="1">
      <c r="A3" s="1" t="s">
        <v>278</v>
      </c>
      <c r="B3" s="1"/>
      <c r="C3" s="1"/>
      <c r="D3" s="1"/>
      <c r="E3" s="1"/>
      <c r="F3" s="1"/>
      <c r="G3" s="1"/>
      <c r="H3" s="1"/>
      <c r="I3" s="1"/>
      <c r="J3" s="1"/>
      <c r="K3" s="1"/>
      <c r="L3">
        <v>320</v>
      </c>
      <c r="M3" s="372" t="s">
        <v>416</v>
      </c>
    </row>
    <row r="4" spans="1:13" ht="21">
      <c r="A4" s="1" t="s">
        <v>279</v>
      </c>
      <c r="B4" s="1"/>
      <c r="C4" s="1"/>
      <c r="D4" s="1"/>
      <c r="E4" s="1"/>
      <c r="F4" s="1"/>
      <c r="G4" s="1"/>
      <c r="H4" s="1"/>
      <c r="I4" s="1"/>
      <c r="J4" s="1"/>
      <c r="K4" s="1"/>
    </row>
    <row r="5" spans="1:13" ht="21">
      <c r="A5" s="1" t="s">
        <v>280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3" ht="21">
      <c r="A6" s="1" t="s">
        <v>281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3" ht="21">
      <c r="A7" s="1" t="s">
        <v>282</v>
      </c>
      <c r="B7" s="1"/>
      <c r="C7" s="1"/>
      <c r="D7" s="1"/>
      <c r="E7" s="1"/>
      <c r="F7" s="1"/>
      <c r="G7" s="1"/>
      <c r="H7" s="1"/>
      <c r="I7" s="1"/>
      <c r="J7" s="1"/>
      <c r="K7" s="1"/>
    </row>
    <row r="8" spans="1:13" ht="21">
      <c r="A8" s="1" t="s">
        <v>283</v>
      </c>
      <c r="B8" s="1"/>
      <c r="C8" s="1"/>
      <c r="D8" s="1"/>
      <c r="E8" s="1"/>
      <c r="F8" s="1"/>
      <c r="G8" s="1"/>
      <c r="H8" s="1"/>
      <c r="I8" s="1"/>
      <c r="J8" s="1"/>
      <c r="K8" s="1"/>
    </row>
    <row r="9" spans="1:13" ht="21">
      <c r="A9" s="1" t="s">
        <v>284</v>
      </c>
      <c r="B9" s="1"/>
      <c r="C9" s="1"/>
      <c r="D9" s="1"/>
      <c r="E9" s="1"/>
      <c r="F9" s="1"/>
      <c r="G9" s="1"/>
      <c r="H9" s="1"/>
      <c r="I9" s="1"/>
      <c r="J9" s="1"/>
      <c r="K9" s="1"/>
    </row>
    <row r="10" spans="1:13" ht="21">
      <c r="A10" s="1" t="s">
        <v>285</v>
      </c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3" ht="21">
      <c r="A11" s="1" t="s">
        <v>286</v>
      </c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3" ht="21">
      <c r="A12" s="1" t="s">
        <v>287</v>
      </c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3" ht="21">
      <c r="A13" s="1" t="s">
        <v>288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3" ht="2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3" ht="21">
      <c r="A15" s="1" t="s">
        <v>289</v>
      </c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3" ht="2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21">
      <c r="A17" s="99" t="s">
        <v>290</v>
      </c>
      <c r="B17" s="52"/>
      <c r="C17" s="460" t="s">
        <v>291</v>
      </c>
      <c r="D17" s="461"/>
      <c r="E17" s="462"/>
      <c r="F17" s="470">
        <v>1000</v>
      </c>
      <c r="G17" s="471"/>
      <c r="H17" s="414"/>
      <c r="I17" s="415"/>
      <c r="J17" s="1"/>
      <c r="K17" s="1"/>
    </row>
    <row r="18" spans="1:11" ht="21">
      <c r="A18" s="99" t="s">
        <v>139</v>
      </c>
      <c r="B18" s="99"/>
      <c r="C18" s="413" t="s">
        <v>292</v>
      </c>
      <c r="D18" s="413"/>
      <c r="E18" s="413"/>
      <c r="F18" s="414">
        <f>F17*19%</f>
        <v>190</v>
      </c>
      <c r="G18" s="415"/>
      <c r="H18" s="414"/>
      <c r="I18" s="415"/>
      <c r="J18" s="1"/>
      <c r="K18" s="1"/>
    </row>
    <row r="19" spans="1:11" ht="21">
      <c r="A19" s="99"/>
      <c r="B19" s="52" t="s">
        <v>232</v>
      </c>
      <c r="C19" s="460" t="s">
        <v>293</v>
      </c>
      <c r="D19" s="461"/>
      <c r="E19" s="462"/>
      <c r="F19" s="414"/>
      <c r="G19" s="415"/>
      <c r="H19" s="414">
        <f>F17+F18</f>
        <v>1190</v>
      </c>
      <c r="I19" s="415"/>
      <c r="J19" s="1"/>
      <c r="K19" s="1"/>
    </row>
    <row r="20" spans="1:11" ht="21">
      <c r="A20" s="201" t="s">
        <v>294</v>
      </c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21">
      <c r="A21" s="202" t="s">
        <v>295</v>
      </c>
      <c r="B21" s="203"/>
      <c r="C21" s="203"/>
      <c r="D21" s="203"/>
      <c r="E21" s="203"/>
      <c r="F21" s="203"/>
      <c r="G21" s="203"/>
      <c r="H21" s="203"/>
      <c r="I21" s="203"/>
      <c r="J21" s="204"/>
      <c r="K21" s="1"/>
    </row>
    <row r="22" spans="1:11" ht="21">
      <c r="A22" s="205" t="s">
        <v>296</v>
      </c>
      <c r="B22" s="206"/>
      <c r="C22" s="206"/>
      <c r="D22" s="206"/>
      <c r="E22" s="206"/>
      <c r="F22" s="206"/>
      <c r="G22" s="206"/>
      <c r="H22" s="206"/>
      <c r="I22" s="206"/>
      <c r="J22" s="207"/>
      <c r="K22" s="1"/>
    </row>
    <row r="23" spans="1:11" ht="21">
      <c r="A23" s="208" t="s">
        <v>297</v>
      </c>
      <c r="B23" s="209"/>
      <c r="C23" s="209"/>
      <c r="D23" s="209"/>
      <c r="E23" s="209"/>
      <c r="F23" s="209"/>
      <c r="G23" s="209"/>
      <c r="H23" s="209"/>
      <c r="I23" s="209"/>
      <c r="J23" s="210"/>
      <c r="K23" s="1"/>
    </row>
    <row r="24" spans="1:11" ht="21">
      <c r="A24" s="200" t="s">
        <v>298</v>
      </c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21">
      <c r="A25" s="1" t="s">
        <v>299</v>
      </c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21">
      <c r="A26" s="1" t="s">
        <v>300</v>
      </c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21">
      <c r="A27" s="1" t="s">
        <v>301</v>
      </c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21">
      <c r="A28" s="1" t="s">
        <v>302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2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21">
      <c r="A30" s="99" t="s">
        <v>157</v>
      </c>
      <c r="B30" s="52"/>
      <c r="C30" s="460" t="s">
        <v>303</v>
      </c>
      <c r="D30" s="461"/>
      <c r="E30" s="462"/>
      <c r="F30" s="414">
        <f>H31+H32</f>
        <v>23800</v>
      </c>
      <c r="G30" s="415"/>
      <c r="H30" s="414"/>
      <c r="I30" s="415"/>
      <c r="J30" s="1"/>
      <c r="K30" s="1"/>
    </row>
    <row r="31" spans="1:11" ht="21">
      <c r="A31" s="99"/>
      <c r="B31" s="99" t="s">
        <v>304</v>
      </c>
      <c r="C31" s="413" t="s">
        <v>292</v>
      </c>
      <c r="D31" s="413"/>
      <c r="E31" s="413"/>
      <c r="F31" s="414"/>
      <c r="G31" s="415"/>
      <c r="H31" s="470">
        <v>20000</v>
      </c>
      <c r="I31" s="471"/>
      <c r="J31" s="1"/>
      <c r="K31" s="1"/>
    </row>
    <row r="32" spans="1:11" ht="21">
      <c r="A32" s="99"/>
      <c r="B32" s="52" t="s">
        <v>139</v>
      </c>
      <c r="C32" s="460" t="s">
        <v>293</v>
      </c>
      <c r="D32" s="461"/>
      <c r="E32" s="462"/>
      <c r="F32" s="414"/>
      <c r="G32" s="415"/>
      <c r="H32" s="414">
        <f>H31*19%</f>
        <v>3800</v>
      </c>
      <c r="I32" s="415"/>
      <c r="J32" s="1"/>
      <c r="K32" s="1"/>
    </row>
    <row r="33" spans="1:11" ht="2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21">
      <c r="A34" s="1" t="s">
        <v>305</v>
      </c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21">
      <c r="A35" s="1" t="s">
        <v>306</v>
      </c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21">
      <c r="A36" s="1" t="s">
        <v>307</v>
      </c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21">
      <c r="A37" s="1" t="s">
        <v>308</v>
      </c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2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</sheetData>
  <sheetProtection password="C7AA" sheet="1" objects="1" scenarios="1"/>
  <mergeCells count="19">
    <mergeCell ref="C18:E18"/>
    <mergeCell ref="F18:G18"/>
    <mergeCell ref="H18:I18"/>
    <mergeCell ref="C32:E32"/>
    <mergeCell ref="F32:G32"/>
    <mergeCell ref="H32:I32"/>
    <mergeCell ref="A1:K1"/>
    <mergeCell ref="C30:E30"/>
    <mergeCell ref="F30:G30"/>
    <mergeCell ref="H30:I30"/>
    <mergeCell ref="C31:E31"/>
    <mergeCell ref="F31:G31"/>
    <mergeCell ref="H31:I31"/>
    <mergeCell ref="C19:E19"/>
    <mergeCell ref="F19:G19"/>
    <mergeCell ref="H19:I19"/>
    <mergeCell ref="C17:E17"/>
    <mergeCell ref="F17:G17"/>
    <mergeCell ref="H17:I17"/>
  </mergeCells>
  <pageMargins left="0.25" right="0.25" top="0.28999999999999998" bottom="0.38" header="0.3" footer="0.3"/>
  <pageSetup paperSize="9" orientation="portrait" horizontalDpi="0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92D050"/>
  </sheetPr>
  <dimension ref="A2:F68"/>
  <sheetViews>
    <sheetView showGridLines="0" workbookViewId="0"/>
  </sheetViews>
  <sheetFormatPr baseColWidth="10" defaultRowHeight="15"/>
  <cols>
    <col min="1" max="1" width="9.85546875" customWidth="1"/>
    <col min="2" max="2" width="45.5703125" customWidth="1"/>
    <col min="3" max="3" width="18.85546875" customWidth="1"/>
    <col min="4" max="4" width="21.7109375" customWidth="1"/>
  </cols>
  <sheetData>
    <row r="2" spans="1:6">
      <c r="B2" s="211" t="s">
        <v>310</v>
      </c>
    </row>
    <row r="3" spans="1:6" ht="21.75" customHeight="1">
      <c r="F3" s="372" t="s">
        <v>416</v>
      </c>
    </row>
    <row r="4" spans="1:6">
      <c r="B4" t="s">
        <v>311</v>
      </c>
      <c r="D4" s="257" t="s">
        <v>312</v>
      </c>
    </row>
    <row r="5" spans="1:6">
      <c r="A5" s="212"/>
      <c r="B5" s="520" t="s">
        <v>313</v>
      </c>
      <c r="C5" s="521"/>
      <c r="D5" s="213" t="s">
        <v>314</v>
      </c>
    </row>
    <row r="6" spans="1:6" ht="15.75">
      <c r="A6" s="214"/>
      <c r="B6" s="215"/>
      <c r="D6" s="258">
        <v>28000</v>
      </c>
    </row>
    <row r="7" spans="1:6" ht="15.75" thickBot="1">
      <c r="B7" s="215"/>
    </row>
    <row r="8" spans="1:6">
      <c r="A8" s="216" t="s">
        <v>315</v>
      </c>
      <c r="B8" s="217" t="s">
        <v>316</v>
      </c>
      <c r="C8" s="217" t="s">
        <v>317</v>
      </c>
      <c r="D8" s="218" t="s">
        <v>318</v>
      </c>
    </row>
    <row r="9" spans="1:6" ht="21">
      <c r="A9" s="219">
        <v>118</v>
      </c>
      <c r="B9" s="220" t="s">
        <v>319</v>
      </c>
      <c r="C9" s="221">
        <f>D6</f>
        <v>28000</v>
      </c>
      <c r="D9" s="222"/>
    </row>
    <row r="10" spans="1:6" ht="15.75">
      <c r="A10" s="219">
        <v>4571</v>
      </c>
      <c r="B10" s="223" t="s">
        <v>320</v>
      </c>
      <c r="C10" s="224"/>
      <c r="D10" s="225">
        <f>C9*19%</f>
        <v>5320</v>
      </c>
    </row>
    <row r="11" spans="1:6" ht="16.5" thickBot="1">
      <c r="A11" s="226">
        <v>4111</v>
      </c>
      <c r="B11" s="227" t="s">
        <v>321</v>
      </c>
      <c r="C11" s="228"/>
      <c r="D11" s="229">
        <f>C9+D10</f>
        <v>33320</v>
      </c>
    </row>
    <row r="12" spans="1:6" ht="15.75" thickBot="1"/>
    <row r="13" spans="1:6">
      <c r="A13" s="216" t="s">
        <v>315</v>
      </c>
      <c r="B13" s="217" t="s">
        <v>316</v>
      </c>
      <c r="C13" s="217" t="s">
        <v>317</v>
      </c>
      <c r="D13" s="218" t="s">
        <v>318</v>
      </c>
    </row>
    <row r="14" spans="1:6" ht="15.75">
      <c r="A14" s="219">
        <v>134</v>
      </c>
      <c r="B14" s="223" t="s">
        <v>274</v>
      </c>
      <c r="C14" s="221">
        <f>C9*30%</f>
        <v>8400</v>
      </c>
      <c r="D14" s="222"/>
    </row>
    <row r="15" spans="1:6" ht="16.5" thickBot="1">
      <c r="A15" s="226">
        <v>118</v>
      </c>
      <c r="B15" s="227" t="s">
        <v>322</v>
      </c>
      <c r="C15" s="228"/>
      <c r="D15" s="230">
        <f>C14</f>
        <v>8400</v>
      </c>
    </row>
    <row r="17" spans="1:4" ht="15.75">
      <c r="A17" s="231" t="s">
        <v>323</v>
      </c>
    </row>
    <row r="18" spans="1:4" ht="15.75">
      <c r="A18" s="232" t="s">
        <v>324</v>
      </c>
    </row>
    <row r="19" spans="1:4" ht="15.75">
      <c r="B19" s="233" t="s">
        <v>325</v>
      </c>
    </row>
    <row r="20" spans="1:4" ht="15.75">
      <c r="B20" s="233" t="s">
        <v>326</v>
      </c>
    </row>
    <row r="21" spans="1:4" ht="15.75" thickBot="1"/>
    <row r="22" spans="1:4">
      <c r="A22" s="216" t="s">
        <v>315</v>
      </c>
      <c r="B22" s="217" t="s">
        <v>316</v>
      </c>
      <c r="C22" s="217" t="s">
        <v>317</v>
      </c>
      <c r="D22" s="218" t="s">
        <v>318</v>
      </c>
    </row>
    <row r="23" spans="1:4" ht="15.75">
      <c r="A23" s="219">
        <v>695</v>
      </c>
      <c r="B23" s="223" t="s">
        <v>327</v>
      </c>
      <c r="C23" s="221">
        <f>C14</f>
        <v>8400</v>
      </c>
      <c r="D23" s="222"/>
    </row>
    <row r="24" spans="1:4" ht="16.5" thickBot="1">
      <c r="A24" s="226">
        <v>133</v>
      </c>
      <c r="B24" s="227" t="s">
        <v>328</v>
      </c>
      <c r="C24" s="228"/>
      <c r="D24" s="230">
        <f>C23</f>
        <v>8400</v>
      </c>
    </row>
    <row r="26" spans="1:4">
      <c r="D26" s="259" t="s">
        <v>312</v>
      </c>
    </row>
    <row r="27" spans="1:4">
      <c r="B27" s="211" t="s">
        <v>329</v>
      </c>
      <c r="D27" s="213" t="s">
        <v>314</v>
      </c>
    </row>
    <row r="28" spans="1:4" ht="15.75">
      <c r="D28" s="258">
        <v>2000</v>
      </c>
    </row>
    <row r="29" spans="1:4">
      <c r="B29" s="520" t="s">
        <v>330</v>
      </c>
      <c r="C29" s="521"/>
    </row>
    <row r="30" spans="1:4" ht="15.75" thickBot="1"/>
    <row r="31" spans="1:4">
      <c r="A31" s="216" t="s">
        <v>315</v>
      </c>
      <c r="B31" s="217" t="s">
        <v>316</v>
      </c>
      <c r="C31" s="217" t="s">
        <v>317</v>
      </c>
      <c r="D31" s="218" t="s">
        <v>318</v>
      </c>
    </row>
    <row r="32" spans="1:4" ht="21">
      <c r="A32" s="219">
        <v>6265</v>
      </c>
      <c r="B32" s="220" t="s">
        <v>331</v>
      </c>
      <c r="C32" s="221">
        <f>D28</f>
        <v>2000</v>
      </c>
      <c r="D32" s="222"/>
    </row>
    <row r="33" spans="1:4" ht="15.75">
      <c r="A33" s="219">
        <v>44566</v>
      </c>
      <c r="B33" s="223" t="s">
        <v>332</v>
      </c>
      <c r="C33" s="224"/>
      <c r="D33" s="225">
        <f>C32*19%</f>
        <v>380</v>
      </c>
    </row>
    <row r="34" spans="1:4" ht="16.5" thickBot="1">
      <c r="A34" s="226">
        <v>4863</v>
      </c>
      <c r="B34" s="227" t="s">
        <v>333</v>
      </c>
      <c r="C34" s="228"/>
      <c r="D34" s="229">
        <f>C32+D33</f>
        <v>2380</v>
      </c>
    </row>
    <row r="35" spans="1:4" ht="15.75" thickBot="1"/>
    <row r="36" spans="1:4">
      <c r="A36" s="216" t="s">
        <v>315</v>
      </c>
      <c r="B36" s="217" t="s">
        <v>316</v>
      </c>
      <c r="C36" s="217" t="s">
        <v>317</v>
      </c>
      <c r="D36" s="218" t="s">
        <v>318</v>
      </c>
    </row>
    <row r="37" spans="1:4" ht="21">
      <c r="A37" s="219">
        <v>5311</v>
      </c>
      <c r="B37" s="220" t="s">
        <v>334</v>
      </c>
      <c r="C37" s="221">
        <f>D34</f>
        <v>2380</v>
      </c>
      <c r="D37" s="222"/>
    </row>
    <row r="38" spans="1:4" ht="15.75">
      <c r="A38" s="219">
        <v>118</v>
      </c>
      <c r="B38" s="223" t="s">
        <v>335</v>
      </c>
      <c r="C38" s="224"/>
      <c r="D38" s="225">
        <f>C32</f>
        <v>2000</v>
      </c>
    </row>
    <row r="39" spans="1:4" ht="16.5" thickBot="1">
      <c r="A39" s="226">
        <v>44566</v>
      </c>
      <c r="B39" s="227" t="s">
        <v>332</v>
      </c>
      <c r="C39" s="228"/>
      <c r="D39" s="229">
        <f>D33</f>
        <v>380</v>
      </c>
    </row>
    <row r="40" spans="1:4" ht="15.75">
      <c r="A40" s="234"/>
      <c r="B40" s="235"/>
      <c r="C40" s="236"/>
      <c r="D40" s="237"/>
    </row>
    <row r="41" spans="1:4" ht="15.75">
      <c r="A41" s="234"/>
      <c r="B41" s="522" t="s">
        <v>336</v>
      </c>
      <c r="C41" s="523"/>
      <c r="D41" s="237"/>
    </row>
    <row r="42" spans="1:4" ht="15.75" thickBot="1"/>
    <row r="43" spans="1:4">
      <c r="A43" s="216" t="s">
        <v>315</v>
      </c>
      <c r="B43" s="217" t="s">
        <v>316</v>
      </c>
      <c r="C43" s="217" t="s">
        <v>317</v>
      </c>
      <c r="D43" s="218" t="s">
        <v>318</v>
      </c>
    </row>
    <row r="44" spans="1:4" ht="15.75">
      <c r="A44" s="219">
        <v>118</v>
      </c>
      <c r="B44" s="223" t="s">
        <v>274</v>
      </c>
      <c r="C44" s="221">
        <f>D38*25%</f>
        <v>500</v>
      </c>
      <c r="D44" s="222"/>
    </row>
    <row r="45" spans="1:4" ht="16.5" thickBot="1">
      <c r="A45" s="226">
        <v>134</v>
      </c>
      <c r="B45" s="227" t="s">
        <v>322</v>
      </c>
      <c r="C45" s="228"/>
      <c r="D45" s="230">
        <f>C44</f>
        <v>500</v>
      </c>
    </row>
    <row r="47" spans="1:4" ht="15.75">
      <c r="B47" s="238" t="s">
        <v>337</v>
      </c>
    </row>
    <row r="48" spans="1:4" ht="15.75" thickBot="1">
      <c r="B48" s="239"/>
    </row>
    <row r="49" spans="1:4">
      <c r="A49" s="216" t="s">
        <v>315</v>
      </c>
      <c r="B49" s="217" t="s">
        <v>316</v>
      </c>
      <c r="C49" s="217" t="s">
        <v>317</v>
      </c>
      <c r="D49" s="218" t="s">
        <v>318</v>
      </c>
    </row>
    <row r="50" spans="1:4" ht="15.75">
      <c r="A50" s="219">
        <v>695</v>
      </c>
      <c r="B50" s="240" t="s">
        <v>338</v>
      </c>
      <c r="C50" s="221">
        <f>C44</f>
        <v>500</v>
      </c>
      <c r="D50" s="222"/>
    </row>
    <row r="51" spans="1:4" ht="16.5" thickBot="1">
      <c r="A51" s="226">
        <v>134</v>
      </c>
      <c r="B51" s="227" t="s">
        <v>339</v>
      </c>
      <c r="C51" s="228"/>
      <c r="D51" s="230">
        <f>C50</f>
        <v>500</v>
      </c>
    </row>
    <row r="52" spans="1:4">
      <c r="A52" s="241"/>
      <c r="D52" s="241"/>
    </row>
    <row r="53" spans="1:4" ht="15.75">
      <c r="B53" s="242" t="s">
        <v>340</v>
      </c>
    </row>
    <row r="54" spans="1:4" ht="15.75">
      <c r="B54" s="243" t="s">
        <v>341</v>
      </c>
    </row>
    <row r="55" spans="1:4" ht="15.75" thickBot="1"/>
    <row r="56" spans="1:4">
      <c r="A56" s="216" t="s">
        <v>315</v>
      </c>
      <c r="B56" s="217" t="s">
        <v>316</v>
      </c>
      <c r="C56" s="217" t="s">
        <v>317</v>
      </c>
      <c r="D56" s="218" t="s">
        <v>318</v>
      </c>
    </row>
    <row r="57" spans="1:4" ht="15.75">
      <c r="A57" s="219">
        <v>118</v>
      </c>
      <c r="B57" s="223" t="s">
        <v>335</v>
      </c>
      <c r="C57" s="221">
        <f>D38</f>
        <v>2000</v>
      </c>
      <c r="D57" s="222"/>
    </row>
    <row r="58" spans="1:4" ht="15.75">
      <c r="A58" s="219">
        <v>44566</v>
      </c>
      <c r="B58" s="240" t="s">
        <v>332</v>
      </c>
      <c r="C58" s="244">
        <f>D39</f>
        <v>380</v>
      </c>
      <c r="D58" s="225"/>
    </row>
    <row r="59" spans="1:4" ht="16.5" thickBot="1">
      <c r="A59" s="226">
        <v>401</v>
      </c>
      <c r="B59" s="227" t="s">
        <v>342</v>
      </c>
      <c r="C59" s="228"/>
      <c r="D59" s="229">
        <f>C37</f>
        <v>2380</v>
      </c>
    </row>
    <row r="60" spans="1:4" ht="15.75" thickBot="1">
      <c r="A60" s="245"/>
      <c r="B60" s="245"/>
      <c r="D60" s="245"/>
    </row>
    <row r="61" spans="1:4">
      <c r="A61" s="217" t="s">
        <v>315</v>
      </c>
      <c r="B61" s="217" t="s">
        <v>316</v>
      </c>
      <c r="C61" s="217" t="s">
        <v>317</v>
      </c>
      <c r="D61" s="217" t="s">
        <v>318</v>
      </c>
    </row>
    <row r="62" spans="1:4" ht="15.75">
      <c r="A62" s="246">
        <v>133</v>
      </c>
      <c r="B62" s="240" t="s">
        <v>230</v>
      </c>
      <c r="C62" s="221">
        <f>C57*25%</f>
        <v>500</v>
      </c>
      <c r="D62" s="224"/>
    </row>
    <row r="63" spans="1:4" ht="16.5" thickBot="1">
      <c r="A63" s="247">
        <v>118</v>
      </c>
      <c r="B63" s="248" t="s">
        <v>335</v>
      </c>
      <c r="C63" s="249"/>
      <c r="D63" s="250">
        <f>C62</f>
        <v>500</v>
      </c>
    </row>
    <row r="64" spans="1:4" ht="16.5" thickBot="1">
      <c r="B64" s="245"/>
      <c r="C64" s="251"/>
      <c r="D64" s="252">
        <f>C63</f>
        <v>0</v>
      </c>
    </row>
    <row r="65" spans="1:4">
      <c r="A65" s="217" t="s">
        <v>315</v>
      </c>
      <c r="B65" s="217" t="s">
        <v>316</v>
      </c>
      <c r="C65" s="253" t="s">
        <v>317</v>
      </c>
      <c r="D65" s="253" t="s">
        <v>318</v>
      </c>
    </row>
    <row r="66" spans="1:4" ht="15.75">
      <c r="A66" s="246">
        <v>110</v>
      </c>
      <c r="B66" s="240" t="s">
        <v>343</v>
      </c>
      <c r="C66" s="254">
        <f>D63*0.3%</f>
        <v>1.5</v>
      </c>
      <c r="D66" s="224"/>
    </row>
    <row r="67" spans="1:4" ht="16.5" thickBot="1">
      <c r="A67" s="255">
        <v>118</v>
      </c>
      <c r="B67" s="248" t="s">
        <v>335</v>
      </c>
      <c r="C67" s="256"/>
      <c r="D67" s="254">
        <f>C66</f>
        <v>1.5</v>
      </c>
    </row>
    <row r="68" spans="1:4">
      <c r="A68" s="241"/>
      <c r="B68" s="241"/>
      <c r="C68" s="241"/>
    </row>
  </sheetData>
  <sheetProtection password="C7AA" sheet="1" objects="1" scenarios="1"/>
  <mergeCells count="3">
    <mergeCell ref="B5:C5"/>
    <mergeCell ref="B29:C29"/>
    <mergeCell ref="B41:C41"/>
  </mergeCells>
  <pageMargins left="0.7" right="0.7" top="0.75" bottom="0.75" header="0.3" footer="0.3"/>
  <drawing r:id="rId1"/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002060"/>
  </sheetPr>
  <dimension ref="A1:K57"/>
  <sheetViews>
    <sheetView showGridLines="0" workbookViewId="0">
      <selection activeCell="K7" sqref="K7"/>
    </sheetView>
  </sheetViews>
  <sheetFormatPr baseColWidth="10" defaultRowHeight="15" customHeight="1"/>
  <cols>
    <col min="1" max="1" width="9.5703125" style="281" customWidth="1"/>
    <col min="2" max="2" width="10" style="281" customWidth="1"/>
    <col min="3" max="3" width="12.85546875" style="281" bestFit="1" customWidth="1"/>
    <col min="4" max="5" width="11.42578125" style="281"/>
    <col min="6" max="6" width="16" style="281" customWidth="1"/>
    <col min="7" max="7" width="15" style="281" customWidth="1"/>
    <col min="8" max="8" width="11.42578125" style="281"/>
    <col min="9" max="9" width="12.140625" style="281" hidden="1" customWidth="1"/>
    <col min="10" max="16384" width="11.42578125" style="281"/>
  </cols>
  <sheetData>
    <row r="1" spans="1:11" ht="15" customHeight="1" thickBot="1"/>
    <row r="2" spans="1:11" ht="21.75" customHeight="1" thickBot="1">
      <c r="A2" s="524" t="s">
        <v>348</v>
      </c>
      <c r="B2" s="525"/>
      <c r="C2" s="525"/>
      <c r="D2" s="525"/>
      <c r="E2" s="525"/>
      <c r="F2" s="525"/>
      <c r="G2" s="525"/>
      <c r="H2" s="526"/>
      <c r="K2" s="372" t="s">
        <v>416</v>
      </c>
    </row>
    <row r="3" spans="1:11" ht="15" customHeight="1">
      <c r="A3" s="261"/>
      <c r="B3" s="261"/>
      <c r="C3" s="261"/>
      <c r="D3" s="261"/>
      <c r="E3" s="261"/>
      <c r="F3" s="261"/>
      <c r="G3" s="261"/>
      <c r="H3" s="261"/>
    </row>
    <row r="4" spans="1:11" ht="15" customHeight="1">
      <c r="A4" s="261"/>
      <c r="B4" s="261"/>
      <c r="C4" s="532" t="s">
        <v>354</v>
      </c>
      <c r="D4" s="532"/>
      <c r="E4" s="532"/>
      <c r="F4" s="261"/>
      <c r="G4" s="261"/>
      <c r="H4" s="261"/>
    </row>
    <row r="5" spans="1:11" ht="15" customHeight="1">
      <c r="A5" s="282">
        <v>8</v>
      </c>
      <c r="B5" s="261"/>
      <c r="C5" s="261"/>
      <c r="D5" s="261"/>
      <c r="E5" s="261"/>
      <c r="F5" s="261"/>
      <c r="G5" s="282" t="s">
        <v>356</v>
      </c>
      <c r="H5" s="261"/>
    </row>
    <row r="6" spans="1:11" ht="15" customHeight="1">
      <c r="A6" s="283">
        <v>41579</v>
      </c>
      <c r="B6" s="261"/>
      <c r="C6" s="532" t="s">
        <v>355</v>
      </c>
      <c r="D6" s="532"/>
      <c r="E6" s="532"/>
      <c r="F6" s="261"/>
      <c r="G6" s="282"/>
      <c r="H6" s="261"/>
    </row>
    <row r="7" spans="1:11" ht="15" customHeight="1" thickBot="1">
      <c r="A7" s="284"/>
    </row>
    <row r="8" spans="1:11" ht="15" customHeight="1" thickBot="1">
      <c r="A8" s="527" t="s">
        <v>349</v>
      </c>
      <c r="B8" s="528"/>
      <c r="C8" s="527" t="s">
        <v>353</v>
      </c>
      <c r="D8" s="529"/>
      <c r="E8" s="528"/>
      <c r="F8" s="527" t="s">
        <v>352</v>
      </c>
      <c r="G8" s="528"/>
    </row>
    <row r="9" spans="1:11" ht="15" customHeight="1" thickBot="1">
      <c r="A9" s="262" t="s">
        <v>357</v>
      </c>
      <c r="B9" s="262" t="s">
        <v>358</v>
      </c>
      <c r="C9" s="530"/>
      <c r="D9" s="530"/>
      <c r="E9" s="531"/>
      <c r="F9" s="263" t="s">
        <v>357</v>
      </c>
      <c r="G9" s="262" t="s">
        <v>358</v>
      </c>
      <c r="H9" s="285"/>
    </row>
    <row r="10" spans="1:11" ht="15" customHeight="1">
      <c r="A10" s="267">
        <v>631000</v>
      </c>
      <c r="B10" s="267"/>
      <c r="C10" s="539" t="s">
        <v>359</v>
      </c>
      <c r="D10" s="540"/>
      <c r="E10" s="541"/>
      <c r="F10" s="308">
        <v>66030</v>
      </c>
      <c r="G10" s="267"/>
    </row>
    <row r="11" spans="1:11" ht="15" customHeight="1">
      <c r="A11" s="266">
        <v>631010</v>
      </c>
      <c r="B11" s="266"/>
      <c r="C11" s="533" t="s">
        <v>360</v>
      </c>
      <c r="D11" s="533"/>
      <c r="E11" s="533"/>
      <c r="F11" s="309">
        <v>33570</v>
      </c>
      <c r="G11" s="266"/>
    </row>
    <row r="12" spans="1:11" ht="15" customHeight="1">
      <c r="A12" s="266">
        <v>631020</v>
      </c>
      <c r="B12" s="266"/>
      <c r="C12" s="533" t="s">
        <v>350</v>
      </c>
      <c r="D12" s="533"/>
      <c r="E12" s="533"/>
      <c r="F12" s="309">
        <v>14364</v>
      </c>
      <c r="G12" s="266"/>
    </row>
    <row r="13" spans="1:11" ht="15" customHeight="1">
      <c r="A13" s="266">
        <v>631030</v>
      </c>
      <c r="B13" s="266"/>
      <c r="C13" s="533" t="s">
        <v>361</v>
      </c>
      <c r="D13" s="533"/>
      <c r="E13" s="533"/>
      <c r="F13" s="309">
        <v>1700</v>
      </c>
      <c r="G13" s="266"/>
    </row>
    <row r="14" spans="1:11" ht="15" customHeight="1">
      <c r="A14" s="266">
        <v>631040</v>
      </c>
      <c r="B14" s="266"/>
      <c r="C14" s="533" t="s">
        <v>362</v>
      </c>
      <c r="D14" s="533"/>
      <c r="E14" s="533"/>
      <c r="F14" s="309">
        <v>4725</v>
      </c>
      <c r="G14" s="266"/>
    </row>
    <row r="15" spans="1:11" ht="15" customHeight="1">
      <c r="A15" s="266">
        <v>631041</v>
      </c>
      <c r="B15" s="266"/>
      <c r="C15" s="533" t="s">
        <v>363</v>
      </c>
      <c r="D15" s="533"/>
      <c r="E15" s="533"/>
      <c r="F15" s="309">
        <v>6500</v>
      </c>
      <c r="G15" s="266"/>
      <c r="I15" s="286">
        <f>SUM(F10:F19)</f>
        <v>126889</v>
      </c>
    </row>
    <row r="16" spans="1:11" ht="15" customHeight="1">
      <c r="A16" s="266">
        <v>631050</v>
      </c>
      <c r="B16" s="266"/>
      <c r="C16" s="533" t="s">
        <v>351</v>
      </c>
      <c r="D16" s="533"/>
      <c r="E16" s="533"/>
      <c r="F16" s="309">
        <v>0</v>
      </c>
      <c r="G16" s="266"/>
    </row>
    <row r="17" spans="1:9" ht="15" customHeight="1">
      <c r="A17" s="266">
        <v>631060</v>
      </c>
      <c r="B17" s="266"/>
      <c r="C17" s="533" t="s">
        <v>351</v>
      </c>
      <c r="D17" s="533"/>
      <c r="E17" s="533"/>
      <c r="F17" s="309">
        <v>0</v>
      </c>
      <c r="G17" s="266"/>
    </row>
    <row r="18" spans="1:9" ht="15" customHeight="1">
      <c r="A18" s="266">
        <v>631070</v>
      </c>
      <c r="B18" s="266"/>
      <c r="C18" s="533" t="s">
        <v>351</v>
      </c>
      <c r="D18" s="533"/>
      <c r="E18" s="533"/>
      <c r="F18" s="309">
        <v>0</v>
      </c>
      <c r="G18" s="266"/>
    </row>
    <row r="19" spans="1:9" ht="15" customHeight="1" thickBot="1">
      <c r="A19" s="266">
        <v>631080</v>
      </c>
      <c r="B19" s="284"/>
      <c r="C19" s="534" t="s">
        <v>351</v>
      </c>
      <c r="D19" s="534"/>
      <c r="E19" s="534"/>
      <c r="F19" s="310">
        <v>0</v>
      </c>
      <c r="G19" s="284"/>
    </row>
    <row r="20" spans="1:9" ht="15" customHeight="1">
      <c r="A20" s="278"/>
      <c r="B20" s="264">
        <v>431500</v>
      </c>
      <c r="C20" s="276" t="s">
        <v>364</v>
      </c>
      <c r="D20" s="535">
        <f>I15</f>
        <v>126889</v>
      </c>
      <c r="E20" s="536"/>
      <c r="F20" s="287"/>
      <c r="G20" s="274">
        <f>D20*I20</f>
        <v>11420.01</v>
      </c>
      <c r="I20" s="288">
        <v>0.09</v>
      </c>
    </row>
    <row r="21" spans="1:9" ht="15" customHeight="1" thickBot="1">
      <c r="A21" s="278"/>
      <c r="B21" s="265">
        <v>432200</v>
      </c>
      <c r="C21" s="277" t="s">
        <v>365</v>
      </c>
      <c r="D21" s="537">
        <f>D20</f>
        <v>126889</v>
      </c>
      <c r="E21" s="538"/>
      <c r="F21" s="289"/>
      <c r="G21" s="275">
        <f>D20*I21</f>
        <v>475.83375000000001</v>
      </c>
      <c r="I21" s="290">
        <v>3.7499999999999999E-3</v>
      </c>
    </row>
    <row r="22" spans="1:9" ht="15" customHeight="1">
      <c r="A22" s="266">
        <v>632010</v>
      </c>
      <c r="B22" s="267"/>
      <c r="C22" s="533" t="s">
        <v>366</v>
      </c>
      <c r="D22" s="533"/>
      <c r="E22" s="533"/>
      <c r="F22" s="309">
        <v>4500</v>
      </c>
      <c r="G22" s="267"/>
      <c r="I22" s="292">
        <f>G20+G21</f>
        <v>11895.84375</v>
      </c>
    </row>
    <row r="23" spans="1:9" ht="15" customHeight="1">
      <c r="A23" s="266">
        <v>632020</v>
      </c>
      <c r="B23" s="266"/>
      <c r="C23" s="533" t="s">
        <v>367</v>
      </c>
      <c r="D23" s="533"/>
      <c r="E23" s="533"/>
      <c r="F23" s="309">
        <v>3000</v>
      </c>
      <c r="G23" s="266"/>
      <c r="I23" s="286">
        <f>F22+F23</f>
        <v>7500</v>
      </c>
    </row>
    <row r="24" spans="1:9" ht="15" customHeight="1">
      <c r="A24" s="266">
        <v>632030</v>
      </c>
      <c r="B24" s="266"/>
      <c r="C24" s="533" t="s">
        <v>351</v>
      </c>
      <c r="D24" s="533"/>
      <c r="E24" s="533"/>
      <c r="F24" s="266"/>
      <c r="G24" s="266"/>
    </row>
    <row r="25" spans="1:9" ht="15" customHeight="1">
      <c r="A25" s="266">
        <v>632040</v>
      </c>
      <c r="B25" s="266"/>
      <c r="C25" s="533" t="s">
        <v>351</v>
      </c>
      <c r="D25" s="533"/>
      <c r="E25" s="533"/>
      <c r="F25" s="266"/>
      <c r="G25" s="266"/>
      <c r="I25" s="273">
        <f>D20+F22+F23+F28</f>
        <v>279389</v>
      </c>
    </row>
    <row r="26" spans="1:9" ht="15" customHeight="1">
      <c r="A26" s="266">
        <v>632050</v>
      </c>
      <c r="B26" s="266"/>
      <c r="C26" s="533" t="s">
        <v>351</v>
      </c>
      <c r="D26" s="534"/>
      <c r="E26" s="534"/>
      <c r="F26" s="266"/>
      <c r="G26" s="266"/>
      <c r="I26" s="273">
        <f>G20+G21+G27+G29+G30</f>
        <v>33299.178749999999</v>
      </c>
    </row>
    <row r="27" spans="1:9" ht="15" customHeight="1" thickBot="1">
      <c r="A27" s="266"/>
      <c r="B27" s="266">
        <v>442300</v>
      </c>
      <c r="C27" s="278" t="s">
        <v>368</v>
      </c>
      <c r="D27" s="537">
        <f>D21-I22+I23</f>
        <v>122493.15625</v>
      </c>
      <c r="E27" s="538"/>
      <c r="F27" s="293"/>
      <c r="G27" s="312">
        <v>5000</v>
      </c>
      <c r="H27" s="313" t="s">
        <v>390</v>
      </c>
    </row>
    <row r="28" spans="1:9" ht="15" customHeight="1">
      <c r="A28" s="266">
        <v>634000</v>
      </c>
      <c r="B28" s="267"/>
      <c r="C28" s="547" t="s">
        <v>369</v>
      </c>
      <c r="D28" s="548"/>
      <c r="E28" s="549"/>
      <c r="F28" s="308">
        <v>145000</v>
      </c>
      <c r="G28" s="267"/>
    </row>
    <row r="29" spans="1:9" ht="15" customHeight="1">
      <c r="A29" s="266"/>
      <c r="B29" s="278">
        <v>442800</v>
      </c>
      <c r="C29" s="553" t="s">
        <v>370</v>
      </c>
      <c r="D29" s="544"/>
      <c r="E29" s="268">
        <v>0.1</v>
      </c>
      <c r="F29" s="293"/>
      <c r="G29" s="273">
        <f>F28*E29</f>
        <v>14500</v>
      </c>
    </row>
    <row r="30" spans="1:9" ht="15" customHeight="1" thickBot="1">
      <c r="A30" s="266"/>
      <c r="B30" s="266">
        <v>432300</v>
      </c>
      <c r="C30" s="279" t="s">
        <v>371</v>
      </c>
      <c r="D30" s="537">
        <f>D21</f>
        <v>126889</v>
      </c>
      <c r="E30" s="538"/>
      <c r="F30" s="266"/>
      <c r="G30" s="273">
        <f>D30*I30</f>
        <v>1903.335</v>
      </c>
      <c r="I30" s="294">
        <v>1.4999999999999999E-2</v>
      </c>
    </row>
    <row r="31" spans="1:9" ht="15" customHeight="1" thickBot="1">
      <c r="A31" s="284"/>
      <c r="B31" s="284">
        <v>421000</v>
      </c>
      <c r="C31" s="534" t="s">
        <v>372</v>
      </c>
      <c r="D31" s="534"/>
      <c r="E31" s="534"/>
      <c r="F31" s="272"/>
      <c r="G31" s="295">
        <f>I25-I26</f>
        <v>246089.82125000001</v>
      </c>
    </row>
    <row r="32" spans="1:9" ht="15" customHeight="1" thickBot="1">
      <c r="A32" s="296"/>
      <c r="B32" s="297"/>
      <c r="C32" s="550" t="s">
        <v>373</v>
      </c>
      <c r="D32" s="551"/>
      <c r="E32" s="552"/>
      <c r="F32" s="280">
        <f>I25</f>
        <v>279389</v>
      </c>
      <c r="G32" s="269">
        <f>G20+G21+G27+G29+G30+G31</f>
        <v>279389</v>
      </c>
    </row>
    <row r="36" spans="1:9" ht="15" customHeight="1" thickBot="1"/>
    <row r="37" spans="1:9" ht="15" customHeight="1" thickBot="1">
      <c r="C37" s="557" t="s">
        <v>374</v>
      </c>
      <c r="D37" s="558"/>
      <c r="E37" s="558"/>
      <c r="F37" s="559"/>
    </row>
    <row r="39" spans="1:9" ht="15" customHeight="1" thickBot="1">
      <c r="I39" s="288">
        <v>0.03</v>
      </c>
    </row>
    <row r="40" spans="1:9" ht="15" customHeight="1" thickBot="1">
      <c r="A40" s="270">
        <v>635000</v>
      </c>
      <c r="B40" s="298"/>
      <c r="C40" s="567" t="s">
        <v>375</v>
      </c>
      <c r="D40" s="565"/>
      <c r="E40" s="566"/>
      <c r="F40" s="299">
        <f>D20*H40</f>
        <v>32356.695</v>
      </c>
      <c r="G40" s="300"/>
      <c r="H40" s="311">
        <v>0.255</v>
      </c>
      <c r="I40" s="301">
        <v>0.255</v>
      </c>
    </row>
    <row r="41" spans="1:9" ht="15" customHeight="1">
      <c r="A41" s="271">
        <v>635120</v>
      </c>
      <c r="B41" s="267"/>
      <c r="C41" s="553" t="s">
        <v>376</v>
      </c>
      <c r="D41" s="543"/>
      <c r="E41" s="544"/>
      <c r="F41" s="302">
        <f>D20*I41</f>
        <v>164.95569999999998</v>
      </c>
      <c r="G41" s="303"/>
      <c r="I41" s="301">
        <v>1.2999999999999999E-3</v>
      </c>
    </row>
    <row r="42" spans="1:9" ht="15" customHeight="1">
      <c r="A42" s="271">
        <v>635140</v>
      </c>
      <c r="B42" s="266"/>
      <c r="C42" s="553" t="s">
        <v>377</v>
      </c>
      <c r="D42" s="543"/>
      <c r="E42" s="544"/>
      <c r="F42" s="273">
        <f>D20*I42</f>
        <v>634.44500000000005</v>
      </c>
      <c r="G42" s="304"/>
      <c r="I42" s="301">
        <v>5.0000000000000001E-3</v>
      </c>
    </row>
    <row r="43" spans="1:9" ht="15" customHeight="1">
      <c r="A43" s="271">
        <v>431500</v>
      </c>
      <c r="B43" s="266"/>
      <c r="C43" s="542" t="s">
        <v>378</v>
      </c>
      <c r="D43" s="543"/>
      <c r="E43" s="544"/>
      <c r="F43" s="273">
        <f>D20*I43</f>
        <v>11420.01</v>
      </c>
      <c r="G43" s="304"/>
      <c r="I43" s="288">
        <v>0.09</v>
      </c>
    </row>
    <row r="44" spans="1:9" ht="15" customHeight="1" thickBot="1">
      <c r="A44" s="271"/>
      <c r="B44" s="266">
        <v>438100</v>
      </c>
      <c r="C44" s="545" t="s">
        <v>379</v>
      </c>
      <c r="D44" s="545"/>
      <c r="E44" s="545"/>
      <c r="F44" s="266"/>
      <c r="G44" s="305">
        <f>SUM(F40:F43)</f>
        <v>44576.1057</v>
      </c>
    </row>
    <row r="45" spans="1:9" ht="15" customHeight="1" thickBot="1">
      <c r="A45" s="554"/>
      <c r="B45" s="543"/>
      <c r="C45" s="560" t="s">
        <v>380</v>
      </c>
      <c r="D45" s="561"/>
      <c r="E45" s="562"/>
      <c r="F45" s="543"/>
      <c r="G45" s="563"/>
    </row>
    <row r="46" spans="1:9" ht="15" customHeight="1">
      <c r="A46" s="271">
        <v>438100</v>
      </c>
      <c r="B46" s="266"/>
      <c r="C46" s="546" t="s">
        <v>379</v>
      </c>
      <c r="D46" s="546"/>
      <c r="E46" s="546"/>
      <c r="F46" s="273">
        <f>G44</f>
        <v>44576.1057</v>
      </c>
      <c r="G46" s="304"/>
    </row>
    <row r="47" spans="1:9" ht="15" customHeight="1" thickBot="1">
      <c r="A47" s="306"/>
      <c r="B47" s="272">
        <v>512</v>
      </c>
      <c r="C47" s="556" t="s">
        <v>32</v>
      </c>
      <c r="D47" s="556"/>
      <c r="E47" s="556"/>
      <c r="F47" s="272"/>
      <c r="G47" s="307">
        <f>F46</f>
        <v>44576.1057</v>
      </c>
    </row>
    <row r="48" spans="1:9" ht="15" customHeight="1">
      <c r="A48" s="15"/>
      <c r="B48" s="15"/>
      <c r="C48" s="15"/>
      <c r="D48" s="15"/>
      <c r="E48" s="15"/>
      <c r="F48" s="15"/>
      <c r="G48" s="15"/>
    </row>
    <row r="49" spans="1:9" ht="15" customHeight="1" thickBot="1">
      <c r="A49" s="15"/>
      <c r="B49" s="15"/>
      <c r="C49" s="15"/>
      <c r="D49" s="15"/>
      <c r="E49" s="15"/>
      <c r="F49" s="15"/>
      <c r="G49" s="15"/>
    </row>
    <row r="50" spans="1:9" ht="15" customHeight="1" thickBot="1">
      <c r="A50" s="15"/>
      <c r="B50" s="15"/>
      <c r="C50" s="557" t="s">
        <v>381</v>
      </c>
      <c r="D50" s="558"/>
      <c r="E50" s="558"/>
      <c r="F50" s="559"/>
      <c r="G50" s="15"/>
    </row>
    <row r="51" spans="1:9" ht="15" customHeight="1" thickBot="1"/>
    <row r="52" spans="1:9" ht="15" customHeight="1">
      <c r="A52" s="270">
        <v>632000</v>
      </c>
      <c r="B52" s="298"/>
      <c r="C52" s="564" t="s">
        <v>382</v>
      </c>
      <c r="D52" s="565"/>
      <c r="E52" s="566"/>
      <c r="F52" s="299">
        <f>D20*I52</f>
        <v>15493.1469</v>
      </c>
      <c r="G52" s="300"/>
      <c r="I52" s="301">
        <v>0.1221</v>
      </c>
    </row>
    <row r="53" spans="1:9" ht="15" customHeight="1">
      <c r="A53" s="271">
        <v>635220</v>
      </c>
      <c r="B53" s="267"/>
      <c r="C53" s="553" t="s">
        <v>383</v>
      </c>
      <c r="D53" s="543"/>
      <c r="E53" s="544"/>
      <c r="F53" s="291">
        <f>D20*I53</f>
        <v>475.83375000000001</v>
      </c>
      <c r="G53" s="303"/>
      <c r="I53" s="290">
        <v>3.7499999999999999E-3</v>
      </c>
    </row>
    <row r="54" spans="1:9" ht="15" customHeight="1">
      <c r="A54" s="271"/>
      <c r="B54" s="266">
        <v>438200</v>
      </c>
      <c r="C54" s="555" t="s">
        <v>384</v>
      </c>
      <c r="D54" s="555"/>
      <c r="E54" s="555"/>
      <c r="F54" s="266"/>
      <c r="G54" s="305">
        <f>SUM(F52:F53)</f>
        <v>15968.98065</v>
      </c>
    </row>
    <row r="55" spans="1:9" ht="15" customHeight="1">
      <c r="A55" s="271"/>
      <c r="B55" s="266"/>
      <c r="C55" s="555" t="s">
        <v>380</v>
      </c>
      <c r="D55" s="555"/>
      <c r="E55" s="555"/>
      <c r="F55" s="266"/>
      <c r="G55" s="304"/>
    </row>
    <row r="56" spans="1:9" ht="15" customHeight="1">
      <c r="A56" s="271">
        <v>438200</v>
      </c>
      <c r="B56" s="266"/>
      <c r="C56" s="555"/>
      <c r="D56" s="555"/>
      <c r="E56" s="555"/>
      <c r="F56" s="273">
        <f>G54</f>
        <v>15968.98065</v>
      </c>
      <c r="G56" s="304"/>
    </row>
    <row r="57" spans="1:9" ht="15" customHeight="1" thickBot="1">
      <c r="A57" s="306"/>
      <c r="B57" s="272">
        <v>512</v>
      </c>
      <c r="C57" s="556" t="s">
        <v>32</v>
      </c>
      <c r="D57" s="556"/>
      <c r="E57" s="556"/>
      <c r="F57" s="272"/>
      <c r="G57" s="307">
        <f>F56</f>
        <v>15968.98065</v>
      </c>
    </row>
  </sheetData>
  <sheetProtection password="C7AA" sheet="1" objects="1" scenarios="1"/>
  <mergeCells count="48">
    <mergeCell ref="A45:B45"/>
    <mergeCell ref="C56:E56"/>
    <mergeCell ref="C57:E57"/>
    <mergeCell ref="C37:F37"/>
    <mergeCell ref="C50:F50"/>
    <mergeCell ref="C45:E45"/>
    <mergeCell ref="F45:G45"/>
    <mergeCell ref="C47:E47"/>
    <mergeCell ref="C52:E52"/>
    <mergeCell ref="C53:E53"/>
    <mergeCell ref="C54:E54"/>
    <mergeCell ref="C55:E55"/>
    <mergeCell ref="C40:E40"/>
    <mergeCell ref="C41:E41"/>
    <mergeCell ref="C42:E42"/>
    <mergeCell ref="C16:E16"/>
    <mergeCell ref="C10:E10"/>
    <mergeCell ref="C43:E43"/>
    <mergeCell ref="C44:E44"/>
    <mergeCell ref="C46:E46"/>
    <mergeCell ref="C28:E28"/>
    <mergeCell ref="C31:E31"/>
    <mergeCell ref="C32:E32"/>
    <mergeCell ref="C29:D29"/>
    <mergeCell ref="D30:E30"/>
    <mergeCell ref="C11:E11"/>
    <mergeCell ref="C12:E12"/>
    <mergeCell ref="C13:E13"/>
    <mergeCell ref="C14:E14"/>
    <mergeCell ref="C15:E15"/>
    <mergeCell ref="D27:E27"/>
    <mergeCell ref="C17:E17"/>
    <mergeCell ref="C18:E18"/>
    <mergeCell ref="C19:E19"/>
    <mergeCell ref="C22:E22"/>
    <mergeCell ref="C23:E23"/>
    <mergeCell ref="C24:E24"/>
    <mergeCell ref="C25:E25"/>
    <mergeCell ref="C26:E26"/>
    <mergeCell ref="D20:E20"/>
    <mergeCell ref="D21:E21"/>
    <mergeCell ref="A2:H2"/>
    <mergeCell ref="F8:G8"/>
    <mergeCell ref="C8:E8"/>
    <mergeCell ref="A8:B8"/>
    <mergeCell ref="C9:E9"/>
    <mergeCell ref="C4:E4"/>
    <mergeCell ref="C6:E6"/>
  </mergeCells>
  <dataValidations count="1">
    <dataValidation type="list" allowBlank="1" showInputMessage="1" showErrorMessage="1" sqref="H40">
      <formula1>$I$39:$I$40</formula1>
    </dataValidation>
  </dataValidations>
  <pageMargins left="0.25" right="0.25" top="0.75" bottom="0.75" header="0.3" footer="0.3"/>
  <pageSetup paperSize="9" orientation="portrait" horizontalDpi="0" verticalDpi="0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C00000"/>
  </sheetPr>
  <dimension ref="A2:K60"/>
  <sheetViews>
    <sheetView showGridLines="0" workbookViewId="0"/>
  </sheetViews>
  <sheetFormatPr baseColWidth="10" defaultRowHeight="15"/>
  <cols>
    <col min="1" max="1" width="10.5703125" customWidth="1"/>
    <col min="2" max="2" width="11.28515625" customWidth="1"/>
    <col min="6" max="6" width="13.42578125" customWidth="1"/>
    <col min="7" max="7" width="12.7109375" customWidth="1"/>
    <col min="9" max="9" width="0" hidden="1" customWidth="1"/>
  </cols>
  <sheetData>
    <row r="2" spans="1:11" ht="18" customHeight="1">
      <c r="A2" s="568" t="s">
        <v>391</v>
      </c>
      <c r="B2" s="569"/>
      <c r="C2" s="569"/>
      <c r="D2" s="569"/>
      <c r="E2" s="569"/>
      <c r="F2" s="570"/>
    </row>
    <row r="3" spans="1:11" ht="18" customHeight="1">
      <c r="A3" s="318"/>
      <c r="B3" s="318"/>
      <c r="C3" s="318"/>
      <c r="D3" s="318"/>
      <c r="E3" s="318"/>
      <c r="F3" s="318"/>
      <c r="K3" s="371" t="s">
        <v>416</v>
      </c>
    </row>
    <row r="4" spans="1:11" ht="18" customHeight="1">
      <c r="A4" s="319" t="s">
        <v>392</v>
      </c>
      <c r="B4" s="318"/>
      <c r="C4" s="318"/>
      <c r="D4" s="318"/>
      <c r="E4" s="318"/>
      <c r="F4" s="318"/>
      <c r="K4" s="371"/>
    </row>
    <row r="5" spans="1:11" ht="18" customHeight="1">
      <c r="A5" s="318"/>
      <c r="B5" s="321" t="s">
        <v>393</v>
      </c>
      <c r="C5" s="318"/>
      <c r="D5" s="318"/>
      <c r="E5" s="318"/>
      <c r="F5" s="318"/>
      <c r="H5" s="260" t="s">
        <v>347</v>
      </c>
    </row>
    <row r="6" spans="1:11" ht="18" customHeight="1">
      <c r="A6" s="318"/>
      <c r="B6" s="322" t="s">
        <v>394</v>
      </c>
      <c r="C6" s="318"/>
      <c r="D6" s="318"/>
      <c r="E6" s="318"/>
      <c r="F6" s="318"/>
    </row>
    <row r="7" spans="1:11" ht="18" customHeight="1">
      <c r="A7" s="318"/>
      <c r="B7" s="320" t="s">
        <v>395</v>
      </c>
      <c r="C7" s="318"/>
      <c r="D7" s="318"/>
      <c r="E7" s="318"/>
      <c r="F7" s="318"/>
    </row>
    <row r="8" spans="1:11" ht="18" customHeight="1">
      <c r="A8" s="319" t="s">
        <v>396</v>
      </c>
      <c r="B8" s="318"/>
      <c r="C8" s="318"/>
      <c r="D8" s="318"/>
      <c r="E8" s="318"/>
      <c r="F8" s="318"/>
    </row>
    <row r="9" spans="1:11" ht="18" customHeight="1">
      <c r="A9" s="318"/>
      <c r="B9" s="320" t="s">
        <v>397</v>
      </c>
      <c r="C9" s="318"/>
      <c r="D9" s="318"/>
      <c r="E9" s="318"/>
      <c r="F9" s="318"/>
    </row>
    <row r="10" spans="1:11" ht="18" customHeight="1">
      <c r="A10" s="318"/>
      <c r="B10" s="322" t="s">
        <v>398</v>
      </c>
      <c r="C10" s="318"/>
      <c r="D10" s="318"/>
      <c r="E10" s="318"/>
      <c r="F10" s="318"/>
    </row>
    <row r="11" spans="1:11" ht="18" customHeight="1">
      <c r="A11" s="318"/>
      <c r="B11" s="322" t="s">
        <v>399</v>
      </c>
      <c r="C11" s="318"/>
      <c r="D11" s="318"/>
      <c r="E11" s="318"/>
      <c r="F11" s="318"/>
    </row>
    <row r="12" spans="1:11" ht="18" customHeight="1">
      <c r="A12" s="318"/>
      <c r="B12" s="322"/>
      <c r="C12" s="318"/>
      <c r="D12" s="318"/>
      <c r="E12" s="318"/>
      <c r="F12" s="318"/>
    </row>
    <row r="13" spans="1:11" ht="18" customHeight="1">
      <c r="A13" s="318"/>
      <c r="B13" s="322"/>
      <c r="C13" s="318"/>
      <c r="D13" s="318"/>
      <c r="E13" s="318"/>
      <c r="F13" s="318"/>
    </row>
    <row r="14" spans="1:11" ht="18" customHeight="1">
      <c r="A14" s="318"/>
      <c r="B14" s="322"/>
      <c r="C14" s="318"/>
      <c r="D14" s="323" t="s">
        <v>314</v>
      </c>
      <c r="E14" s="572">
        <v>2000</v>
      </c>
      <c r="F14" s="573"/>
      <c r="I14" s="129">
        <v>0.19</v>
      </c>
    </row>
    <row r="15" spans="1:11" ht="18" customHeight="1">
      <c r="A15" s="318"/>
      <c r="B15" s="322"/>
      <c r="C15" s="318"/>
      <c r="D15" s="323" t="s">
        <v>154</v>
      </c>
      <c r="E15" s="574">
        <f>E14*I14</f>
        <v>380</v>
      </c>
      <c r="F15" s="575"/>
    </row>
    <row r="16" spans="1:11" ht="18" customHeight="1">
      <c r="A16" s="318"/>
      <c r="B16" s="322"/>
      <c r="C16" s="318"/>
      <c r="D16" s="323" t="s">
        <v>400</v>
      </c>
      <c r="E16" s="574">
        <f>E14+E15</f>
        <v>2380</v>
      </c>
      <c r="F16" s="575"/>
    </row>
    <row r="17" spans="1:7" ht="18" customHeight="1">
      <c r="A17" s="318"/>
      <c r="B17" s="322"/>
      <c r="C17" s="318"/>
      <c r="D17" s="318"/>
      <c r="E17" s="318"/>
      <c r="F17" s="318"/>
    </row>
    <row r="18" spans="1:7" ht="18" customHeight="1">
      <c r="A18" s="318"/>
      <c r="B18" s="322"/>
      <c r="C18" s="318"/>
      <c r="D18" s="318"/>
      <c r="E18" s="318"/>
      <c r="F18" s="318"/>
    </row>
    <row r="19" spans="1:7" ht="18" customHeight="1">
      <c r="A19" s="318"/>
      <c r="B19" s="322"/>
      <c r="C19" s="318"/>
      <c r="D19" s="318"/>
      <c r="E19" s="318"/>
      <c r="F19" s="318"/>
    </row>
    <row r="20" spans="1:7" ht="18" customHeight="1">
      <c r="A20" s="318"/>
      <c r="B20" s="322"/>
      <c r="C20" s="318"/>
      <c r="D20" s="318"/>
      <c r="E20" s="318"/>
      <c r="F20" s="318"/>
    </row>
    <row r="21" spans="1:7" ht="18" customHeight="1">
      <c r="A21" s="318"/>
      <c r="B21" s="322"/>
      <c r="C21" s="318"/>
      <c r="D21" s="318"/>
      <c r="E21" s="318"/>
      <c r="F21" s="318"/>
    </row>
    <row r="22" spans="1:7" ht="18" customHeight="1">
      <c r="A22" s="318"/>
      <c r="B22" s="318"/>
      <c r="C22" s="318"/>
      <c r="D22" s="318"/>
      <c r="E22" s="318"/>
      <c r="F22" s="318"/>
    </row>
    <row r="23" spans="1:7" ht="15.75" thickBot="1"/>
    <row r="24" spans="1:7" ht="21.75" thickBot="1">
      <c r="A24" s="527" t="s">
        <v>349</v>
      </c>
      <c r="B24" s="528"/>
      <c r="C24" s="527" t="s">
        <v>353</v>
      </c>
      <c r="D24" s="529"/>
      <c r="E24" s="528"/>
      <c r="F24" s="527" t="s">
        <v>352</v>
      </c>
      <c r="G24" s="528"/>
    </row>
    <row r="25" spans="1:7" ht="21.75" thickBot="1">
      <c r="A25" s="262" t="s">
        <v>357</v>
      </c>
      <c r="B25" s="262" t="s">
        <v>358</v>
      </c>
      <c r="C25" s="530"/>
      <c r="D25" s="530"/>
      <c r="E25" s="531"/>
      <c r="F25" s="317" t="s">
        <v>357</v>
      </c>
      <c r="G25" s="262" t="s">
        <v>358</v>
      </c>
    </row>
    <row r="26" spans="1:7" ht="21">
      <c r="A26" s="316">
        <v>380</v>
      </c>
      <c r="B26" s="316"/>
      <c r="C26" s="582" t="s">
        <v>401</v>
      </c>
      <c r="D26" s="583"/>
      <c r="E26" s="584"/>
      <c r="F26" s="324">
        <f>E14</f>
        <v>2000</v>
      </c>
      <c r="G26" s="316"/>
    </row>
    <row r="27" spans="1:7" ht="21">
      <c r="A27" s="314">
        <v>4456</v>
      </c>
      <c r="B27" s="314"/>
      <c r="C27" s="576" t="s">
        <v>402</v>
      </c>
      <c r="D27" s="577"/>
      <c r="E27" s="578"/>
      <c r="F27" s="325">
        <f>E15</f>
        <v>380</v>
      </c>
      <c r="G27" s="314"/>
    </row>
    <row r="28" spans="1:7" ht="21">
      <c r="A28" s="314"/>
      <c r="B28" s="314">
        <v>401</v>
      </c>
      <c r="C28" s="576" t="s">
        <v>403</v>
      </c>
      <c r="D28" s="577"/>
      <c r="E28" s="578"/>
      <c r="F28" s="325"/>
      <c r="G28" s="273">
        <f>E16</f>
        <v>2380</v>
      </c>
    </row>
    <row r="29" spans="1:7" ht="21" customHeight="1">
      <c r="A29" s="326"/>
      <c r="B29" s="327"/>
      <c r="C29" s="327"/>
      <c r="D29" s="327"/>
      <c r="E29" s="327"/>
      <c r="F29" s="327"/>
      <c r="G29" s="328"/>
    </row>
    <row r="30" spans="1:7" ht="21" customHeight="1">
      <c r="A30" s="333" t="s">
        <v>404</v>
      </c>
      <c r="B30" s="334"/>
      <c r="C30" s="336" t="s">
        <v>405</v>
      </c>
      <c r="D30" s="335"/>
      <c r="E30" s="65"/>
      <c r="F30" s="65"/>
      <c r="G30" s="332"/>
    </row>
    <row r="31" spans="1:7" ht="21" customHeight="1">
      <c r="A31" s="329"/>
      <c r="B31" s="330"/>
      <c r="C31" s="330"/>
      <c r="D31" s="330"/>
      <c r="E31" s="330"/>
      <c r="F31" s="330"/>
      <c r="G31" s="331"/>
    </row>
    <row r="32" spans="1:7" ht="21">
      <c r="A32" s="314">
        <v>300</v>
      </c>
      <c r="B32" s="314"/>
      <c r="C32" s="576" t="s">
        <v>89</v>
      </c>
      <c r="D32" s="577"/>
      <c r="E32" s="578"/>
      <c r="F32" s="325">
        <f>F26</f>
        <v>2000</v>
      </c>
      <c r="G32" s="314"/>
    </row>
    <row r="33" spans="1:7" ht="21">
      <c r="A33" s="315"/>
      <c r="B33" s="315">
        <v>380</v>
      </c>
      <c r="C33" s="579" t="s">
        <v>401</v>
      </c>
      <c r="D33" s="580"/>
      <c r="E33" s="581"/>
      <c r="F33" s="342"/>
      <c r="G33" s="343">
        <f>F32</f>
        <v>2000</v>
      </c>
    </row>
    <row r="34" spans="1:7" s="113" customFormat="1" ht="21">
      <c r="A34" s="341"/>
      <c r="B34" s="341"/>
      <c r="C34" s="571"/>
      <c r="D34" s="571"/>
      <c r="E34" s="571"/>
      <c r="F34" s="340"/>
      <c r="G34" s="15"/>
    </row>
    <row r="35" spans="1:7" s="113" customFormat="1" ht="21">
      <c r="A35" s="15"/>
      <c r="B35" s="15"/>
      <c r="C35" s="571"/>
      <c r="D35" s="571"/>
      <c r="E35" s="571"/>
      <c r="F35" s="340"/>
      <c r="G35" s="15"/>
    </row>
    <row r="36" spans="1:7" s="113" customFormat="1" ht="21">
      <c r="A36" s="15"/>
      <c r="B36" s="15"/>
      <c r="C36" s="571"/>
      <c r="D36" s="571"/>
      <c r="E36" s="571"/>
      <c r="F36" s="340"/>
      <c r="G36" s="15"/>
    </row>
    <row r="38" spans="1:7" ht="22.5">
      <c r="A38" s="337" t="s">
        <v>406</v>
      </c>
    </row>
    <row r="39" spans="1:7" ht="21">
      <c r="A39" s="314">
        <v>600</v>
      </c>
      <c r="B39" s="314"/>
      <c r="C39" s="576" t="s">
        <v>407</v>
      </c>
      <c r="D39" s="577"/>
      <c r="E39" s="578"/>
      <c r="F39" s="338">
        <v>200</v>
      </c>
      <c r="G39" s="314"/>
    </row>
    <row r="40" spans="1:7" ht="21">
      <c r="A40" s="314"/>
      <c r="B40" s="314">
        <v>300</v>
      </c>
      <c r="C40" s="576" t="s">
        <v>89</v>
      </c>
      <c r="D40" s="577"/>
      <c r="E40" s="578"/>
      <c r="F40" s="325"/>
      <c r="G40" s="345">
        <f>+F39</f>
        <v>200</v>
      </c>
    </row>
    <row r="46" spans="1:7" ht="22.5">
      <c r="A46" s="344" t="s">
        <v>413</v>
      </c>
    </row>
    <row r="47" spans="1:7" s="175" customFormat="1" ht="15" customHeight="1">
      <c r="A47" s="339" t="s">
        <v>408</v>
      </c>
    </row>
    <row r="48" spans="1:7" s="175" customFormat="1" ht="15" customHeight="1">
      <c r="B48" s="339" t="s">
        <v>410</v>
      </c>
    </row>
    <row r="49" spans="1:7" s="175" customFormat="1" ht="15" customHeight="1">
      <c r="B49" s="339" t="s">
        <v>409</v>
      </c>
    </row>
    <row r="50" spans="1:7" s="175" customFormat="1" ht="15" customHeight="1">
      <c r="B50" s="339" t="s">
        <v>411</v>
      </c>
    </row>
    <row r="51" spans="1:7" ht="25.5">
      <c r="E51" s="323" t="s">
        <v>314</v>
      </c>
      <c r="F51" s="572">
        <v>1000</v>
      </c>
      <c r="G51" s="573"/>
    </row>
    <row r="52" spans="1:7" ht="25.5">
      <c r="E52" s="323" t="s">
        <v>154</v>
      </c>
      <c r="F52" s="585">
        <f>F51*I14</f>
        <v>190</v>
      </c>
      <c r="G52" s="585"/>
    </row>
    <row r="53" spans="1:7" ht="25.5">
      <c r="E53" s="323" t="s">
        <v>400</v>
      </c>
      <c r="F53" s="574">
        <f>F51+F52</f>
        <v>1190</v>
      </c>
      <c r="G53" s="575"/>
    </row>
    <row r="55" spans="1:7" ht="15.75" thickBot="1"/>
    <row r="56" spans="1:7" ht="21.75" thickBot="1">
      <c r="A56" s="527" t="s">
        <v>349</v>
      </c>
      <c r="B56" s="528"/>
      <c r="C56" s="527" t="s">
        <v>353</v>
      </c>
      <c r="D56" s="529"/>
      <c r="E56" s="528"/>
      <c r="F56" s="527" t="s">
        <v>352</v>
      </c>
      <c r="G56" s="528"/>
    </row>
    <row r="57" spans="1:7" ht="21.75" thickBot="1">
      <c r="A57" s="262" t="s">
        <v>357</v>
      </c>
      <c r="B57" s="262" t="s">
        <v>358</v>
      </c>
      <c r="C57" s="530"/>
      <c r="D57" s="530"/>
      <c r="E57" s="531"/>
      <c r="F57" s="317" t="s">
        <v>357</v>
      </c>
      <c r="G57" s="262" t="s">
        <v>358</v>
      </c>
    </row>
    <row r="58" spans="1:7" ht="21">
      <c r="A58" s="316">
        <v>607</v>
      </c>
      <c r="B58" s="316"/>
      <c r="C58" s="582" t="s">
        <v>412</v>
      </c>
      <c r="D58" s="583"/>
      <c r="E58" s="584"/>
      <c r="F58" s="324">
        <f>F51</f>
        <v>1000</v>
      </c>
      <c r="G58" s="316"/>
    </row>
    <row r="59" spans="1:7" ht="21">
      <c r="A59" s="314">
        <v>4456</v>
      </c>
      <c r="B59" s="314"/>
      <c r="C59" s="576" t="s">
        <v>402</v>
      </c>
      <c r="D59" s="577"/>
      <c r="E59" s="578"/>
      <c r="F59" s="325">
        <f>F52</f>
        <v>190</v>
      </c>
      <c r="G59" s="314"/>
    </row>
    <row r="60" spans="1:7" ht="21">
      <c r="A60" s="314"/>
      <c r="B60" s="314">
        <v>401</v>
      </c>
      <c r="C60" s="576" t="s">
        <v>403</v>
      </c>
      <c r="D60" s="577"/>
      <c r="E60" s="578"/>
      <c r="F60" s="325"/>
      <c r="G60" s="273">
        <f>F53</f>
        <v>1190</v>
      </c>
    </row>
  </sheetData>
  <sheetProtection password="C7AA" sheet="1" objects="1" scenarios="1"/>
  <mergeCells count="28">
    <mergeCell ref="C58:E58"/>
    <mergeCell ref="C59:E59"/>
    <mergeCell ref="C60:E60"/>
    <mergeCell ref="F51:G51"/>
    <mergeCell ref="F52:G52"/>
    <mergeCell ref="F53:G53"/>
    <mergeCell ref="C57:E57"/>
    <mergeCell ref="C39:E39"/>
    <mergeCell ref="C40:E40"/>
    <mergeCell ref="A56:B56"/>
    <mergeCell ref="C56:E56"/>
    <mergeCell ref="F56:G56"/>
    <mergeCell ref="C35:E35"/>
    <mergeCell ref="C36:E36"/>
    <mergeCell ref="E14:F14"/>
    <mergeCell ref="E15:F15"/>
    <mergeCell ref="E16:F16"/>
    <mergeCell ref="C27:E27"/>
    <mergeCell ref="C28:E28"/>
    <mergeCell ref="C32:E32"/>
    <mergeCell ref="C33:E33"/>
    <mergeCell ref="C34:E34"/>
    <mergeCell ref="C26:E26"/>
    <mergeCell ref="A2:F2"/>
    <mergeCell ref="A24:B24"/>
    <mergeCell ref="C24:E24"/>
    <mergeCell ref="F24:G24"/>
    <mergeCell ref="C25:E25"/>
  </mergeCells>
  <hyperlinks>
    <hyperlink ref="H5" location="Menu!A1" display="Menu!A1"/>
  </hyperlinks>
  <pageMargins left="0.27" right="0.35" top="0.37" bottom="0.37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H27"/>
  <sheetViews>
    <sheetView showGridLines="0" topLeftCell="A13" workbookViewId="0"/>
  </sheetViews>
  <sheetFormatPr baseColWidth="10" defaultRowHeight="15"/>
  <cols>
    <col min="1" max="16384" width="11.42578125" style="375"/>
  </cols>
  <sheetData>
    <row r="1" spans="1:1">
      <c r="A1" s="375" t="s">
        <v>347</v>
      </c>
    </row>
    <row r="2" spans="1:1">
      <c r="A2" s="375" t="s">
        <v>344</v>
      </c>
    </row>
    <row r="3" spans="1:1">
      <c r="A3" s="375" t="s">
        <v>345</v>
      </c>
    </row>
    <row r="4" spans="1:1">
      <c r="A4" s="375" t="s">
        <v>346</v>
      </c>
    </row>
    <row r="27" spans="8:8" ht="24" customHeight="1">
      <c r="H27" s="376" t="s">
        <v>416</v>
      </c>
    </row>
  </sheetData>
  <sheetProtection password="C7AA" sheet="1" objects="1" scenarios="1"/>
  <pageMargins left="0.25" right="0.25" top="0.75" bottom="0.75" header="0.3" footer="0.3"/>
  <pageSetup paperSize="9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8" tint="-0.249977111117893"/>
  </sheetPr>
  <dimension ref="A2:Q36"/>
  <sheetViews>
    <sheetView showGridLines="0" workbookViewId="0"/>
  </sheetViews>
  <sheetFormatPr baseColWidth="10" defaultRowHeight="15"/>
  <cols>
    <col min="3" max="3" width="7.7109375" customWidth="1"/>
    <col min="4" max="4" width="13.7109375" bestFit="1" customWidth="1"/>
    <col min="5" max="5" width="11.85546875" bestFit="1" customWidth="1"/>
    <col min="6" max="6" width="14.7109375" customWidth="1"/>
    <col min="7" max="7" width="14.85546875" customWidth="1"/>
    <col min="9" max="9" width="8.85546875" customWidth="1"/>
    <col min="10" max="10" width="4" hidden="1" customWidth="1"/>
    <col min="11" max="12" width="10.85546875" customWidth="1"/>
    <col min="13" max="13" width="13.140625" customWidth="1"/>
    <col min="14" max="14" width="13.7109375" customWidth="1"/>
    <col min="15" max="15" width="12" bestFit="1" customWidth="1"/>
    <col min="16" max="17" width="13.85546875" bestFit="1" customWidth="1"/>
  </cols>
  <sheetData>
    <row r="2" spans="1:17" ht="21">
      <c r="A2" s="387" t="s">
        <v>42</v>
      </c>
      <c r="B2" s="388"/>
      <c r="C2" s="388"/>
      <c r="D2" s="388"/>
      <c r="E2" s="388"/>
      <c r="F2" s="388"/>
      <c r="G2" s="388"/>
      <c r="H2" s="388"/>
      <c r="I2" s="61"/>
      <c r="N2" s="60" t="s">
        <v>43</v>
      </c>
    </row>
    <row r="3" spans="1:17" ht="21.75" thickBot="1">
      <c r="D3" s="59" t="s">
        <v>44</v>
      </c>
      <c r="I3" s="82" t="s">
        <v>45</v>
      </c>
      <c r="J3" s="62"/>
      <c r="K3" s="62"/>
      <c r="L3" s="62"/>
      <c r="M3" s="62"/>
      <c r="N3" s="108">
        <v>60000</v>
      </c>
      <c r="O3" s="62" t="s">
        <v>46</v>
      </c>
      <c r="P3" s="62"/>
      <c r="Q3" s="63"/>
    </row>
    <row r="4" spans="1:17" ht="15" customHeight="1" thickTop="1">
      <c r="A4" s="81"/>
      <c r="B4" s="55"/>
      <c r="C4" s="398" t="s">
        <v>38</v>
      </c>
      <c r="D4" s="399"/>
      <c r="E4" s="5"/>
      <c r="G4" s="152"/>
      <c r="I4" s="64"/>
      <c r="J4" s="4"/>
      <c r="K4" s="65" t="s">
        <v>47</v>
      </c>
      <c r="L4" s="4"/>
      <c r="M4" s="4"/>
      <c r="N4" s="4"/>
      <c r="O4" s="4"/>
      <c r="P4" s="4"/>
      <c r="Q4" s="66"/>
    </row>
    <row r="5" spans="1:17" ht="15" customHeight="1">
      <c r="B5" s="6"/>
      <c r="C5" s="4"/>
      <c r="D5" s="4"/>
      <c r="E5" s="7"/>
      <c r="I5" s="85" t="s">
        <v>48</v>
      </c>
      <c r="J5" s="4">
        <v>0</v>
      </c>
      <c r="K5" s="4"/>
      <c r="L5" s="4"/>
      <c r="M5" s="109">
        <v>0.1</v>
      </c>
      <c r="N5" s="4" t="s">
        <v>49</v>
      </c>
      <c r="O5" s="4"/>
      <c r="P5" s="4"/>
      <c r="Q5" s="66"/>
    </row>
    <row r="6" spans="1:17" ht="15" customHeight="1">
      <c r="B6" s="17" t="s">
        <v>22</v>
      </c>
      <c r="C6" s="4"/>
      <c r="D6" s="106">
        <v>10000</v>
      </c>
      <c r="E6" s="38" t="s">
        <v>21</v>
      </c>
      <c r="G6" s="2"/>
      <c r="H6" s="371" t="s">
        <v>416</v>
      </c>
      <c r="I6" s="67"/>
      <c r="J6" s="68">
        <v>0.09</v>
      </c>
      <c r="K6" s="86" t="s">
        <v>50</v>
      </c>
      <c r="L6" s="69"/>
      <c r="M6" s="69"/>
      <c r="N6" s="69"/>
      <c r="O6" s="69"/>
      <c r="P6" s="69"/>
      <c r="Q6" s="70"/>
    </row>
    <row r="7" spans="1:17" ht="15" customHeight="1">
      <c r="B7" s="17" t="s">
        <v>23</v>
      </c>
      <c r="C7" s="4"/>
      <c r="D7" s="106">
        <v>1000</v>
      </c>
      <c r="E7" s="38" t="s">
        <v>21</v>
      </c>
      <c r="I7" s="1"/>
      <c r="J7" s="71">
        <v>0.19</v>
      </c>
      <c r="K7" s="1"/>
      <c r="L7" s="1"/>
      <c r="M7" s="1"/>
      <c r="N7" s="1"/>
      <c r="O7" s="1"/>
      <c r="P7" s="1"/>
      <c r="Q7" s="1"/>
    </row>
    <row r="8" spans="1:17" ht="15" customHeight="1">
      <c r="B8" s="17"/>
      <c r="C8" s="4"/>
      <c r="D8" s="15"/>
      <c r="E8" s="38"/>
      <c r="I8" s="72" t="s">
        <v>51</v>
      </c>
      <c r="J8" s="1"/>
      <c r="K8" s="1"/>
      <c r="L8" s="1"/>
      <c r="M8" s="1"/>
      <c r="N8" s="1"/>
      <c r="O8" s="1"/>
      <c r="P8" s="1"/>
      <c r="Q8" s="1"/>
    </row>
    <row r="9" spans="1:17" ht="15" customHeight="1" thickBot="1">
      <c r="B9" s="17" t="s">
        <v>24</v>
      </c>
      <c r="C9" s="4"/>
      <c r="D9" s="16">
        <f>D6+D7</f>
        <v>11000</v>
      </c>
      <c r="E9" s="38" t="s">
        <v>21</v>
      </c>
      <c r="I9" s="1"/>
      <c r="J9" s="1"/>
      <c r="K9" s="1"/>
      <c r="L9" s="1"/>
      <c r="M9" s="1"/>
      <c r="N9" s="1"/>
      <c r="O9" s="1"/>
      <c r="P9" s="1"/>
      <c r="Q9" s="1"/>
    </row>
    <row r="10" spans="1:17" ht="15" customHeight="1" thickTop="1">
      <c r="B10" s="17" t="s">
        <v>25</v>
      </c>
      <c r="C10" s="107">
        <v>0.09</v>
      </c>
      <c r="D10" s="16">
        <f>D9*C10</f>
        <v>990</v>
      </c>
      <c r="E10" s="38" t="s">
        <v>21</v>
      </c>
      <c r="I10" s="4"/>
      <c r="J10" s="4"/>
      <c r="K10" s="73" t="s">
        <v>52</v>
      </c>
      <c r="L10" s="83" t="s">
        <v>53</v>
      </c>
      <c r="M10" s="83" t="s">
        <v>54</v>
      </c>
      <c r="N10" s="83" t="s">
        <v>55</v>
      </c>
      <c r="O10" s="84" t="s">
        <v>56</v>
      </c>
      <c r="P10" s="4"/>
      <c r="Q10" s="4"/>
    </row>
    <row r="11" spans="1:17" ht="15" customHeight="1" thickBot="1">
      <c r="B11" s="17" t="s">
        <v>26</v>
      </c>
      <c r="C11" s="4"/>
      <c r="D11" s="106">
        <v>2000</v>
      </c>
      <c r="E11" s="38" t="s">
        <v>21</v>
      </c>
      <c r="I11" s="4"/>
      <c r="J11" s="4"/>
      <c r="K11" s="110">
        <v>10000</v>
      </c>
      <c r="L11" s="111">
        <v>20000</v>
      </c>
      <c r="M11" s="111">
        <v>40000</v>
      </c>
      <c r="N11" s="111">
        <v>80000</v>
      </c>
      <c r="O11" s="112">
        <v>160000</v>
      </c>
      <c r="P11" s="4"/>
      <c r="Q11" s="4"/>
    </row>
    <row r="12" spans="1:17" ht="15" customHeight="1" thickTop="1">
      <c r="B12" s="17"/>
      <c r="C12" s="4"/>
      <c r="D12" s="15"/>
      <c r="E12" s="38"/>
      <c r="I12" s="1"/>
      <c r="J12" s="1"/>
      <c r="K12" s="1"/>
      <c r="L12" s="1"/>
      <c r="M12" s="1"/>
      <c r="N12" s="1"/>
      <c r="O12" s="1"/>
      <c r="P12" s="1"/>
      <c r="Q12" s="1"/>
    </row>
    <row r="13" spans="1:17" ht="15" customHeight="1">
      <c r="B13" s="17" t="s">
        <v>27</v>
      </c>
      <c r="C13" s="4"/>
      <c r="D13" s="16">
        <f>D9+D10-D11</f>
        <v>9990</v>
      </c>
      <c r="E13" s="38" t="s">
        <v>21</v>
      </c>
      <c r="I13" s="1"/>
      <c r="J13" s="1"/>
      <c r="K13" s="74" t="s">
        <v>57</v>
      </c>
      <c r="L13" s="1"/>
      <c r="M13" s="1"/>
      <c r="N13" s="1"/>
      <c r="O13" s="1"/>
      <c r="P13" s="1"/>
      <c r="Q13" s="1"/>
    </row>
    <row r="14" spans="1:17" ht="15" customHeight="1" thickBot="1">
      <c r="B14" s="8"/>
      <c r="C14" s="9"/>
      <c r="D14" s="9"/>
      <c r="E14" s="10"/>
      <c r="I14" s="1"/>
      <c r="J14" s="1"/>
      <c r="K14" s="1"/>
      <c r="L14" s="1"/>
      <c r="M14" s="1"/>
      <c r="N14" s="1"/>
      <c r="O14" s="1"/>
      <c r="P14" s="1"/>
      <c r="Q14" s="1"/>
    </row>
    <row r="15" spans="1:17" ht="16.5" customHeight="1" thickTop="1">
      <c r="A15" s="11" t="s">
        <v>28</v>
      </c>
      <c r="D15" s="3"/>
      <c r="I15" s="75" t="s">
        <v>28</v>
      </c>
      <c r="J15" s="1"/>
      <c r="K15" s="1"/>
      <c r="L15" s="1"/>
      <c r="M15" s="1"/>
      <c r="N15" s="1"/>
      <c r="O15" s="1"/>
      <c r="P15" s="1"/>
      <c r="Q15" s="1"/>
    </row>
    <row r="16" spans="1:17" ht="21.75" thickBot="1">
      <c r="I16" s="1"/>
      <c r="J16" s="1"/>
      <c r="K16" s="1" t="s">
        <v>58</v>
      </c>
      <c r="L16" s="1"/>
      <c r="M16" s="1"/>
      <c r="N16" s="1"/>
      <c r="O16" s="1"/>
      <c r="P16" s="1"/>
      <c r="Q16" s="1"/>
    </row>
    <row r="17" spans="1:17" ht="22.5" thickTop="1" thickBot="1">
      <c r="A17" s="12"/>
      <c r="B17" s="30"/>
      <c r="C17" s="30"/>
      <c r="D17" s="30"/>
      <c r="E17" s="30"/>
      <c r="F17" s="30"/>
      <c r="G17" s="13"/>
      <c r="I17" s="1"/>
      <c r="J17" s="1"/>
      <c r="K17" s="1" t="s">
        <v>59</v>
      </c>
      <c r="L17" s="1"/>
      <c r="M17" s="1"/>
      <c r="N17" s="1"/>
      <c r="O17" s="1"/>
      <c r="P17" s="1"/>
      <c r="Q17" s="1"/>
    </row>
    <row r="18" spans="1:17" ht="15" customHeight="1" thickTop="1" thickBot="1">
      <c r="A18" s="26" t="s">
        <v>29</v>
      </c>
      <c r="B18" s="25" t="s">
        <v>30</v>
      </c>
      <c r="C18" s="392" t="s">
        <v>39</v>
      </c>
      <c r="D18" s="393"/>
      <c r="E18" s="394"/>
      <c r="F18" s="24"/>
      <c r="G18" s="21"/>
      <c r="I18" s="79">
        <f>N3</f>
        <v>60000</v>
      </c>
      <c r="J18" s="28"/>
      <c r="K18" s="80">
        <f>K11*M5/1.06</f>
        <v>943.39622641509425</v>
      </c>
      <c r="L18" s="80">
        <f>L11*M5/1.06</f>
        <v>1886.7924528301885</v>
      </c>
      <c r="M18" s="80">
        <f>M11*M5/1.06</f>
        <v>3773.584905660377</v>
      </c>
      <c r="N18" s="80">
        <f>N11*M5/1.06</f>
        <v>7547.169811320754</v>
      </c>
      <c r="O18" s="80">
        <f>O11*M5/1.06</f>
        <v>15094.339622641508</v>
      </c>
      <c r="P18" s="76">
        <f>SUM(I18,K18,L18,M18,N18,O18)</f>
        <v>89245.283018867922</v>
      </c>
      <c r="Q18" s="74" t="s">
        <v>21</v>
      </c>
    </row>
    <row r="19" spans="1:17" ht="15" customHeight="1" thickTop="1">
      <c r="A19" s="46">
        <v>238</v>
      </c>
      <c r="B19" s="47"/>
      <c r="C19" s="400" t="s">
        <v>31</v>
      </c>
      <c r="D19" s="401"/>
      <c r="E19" s="402"/>
      <c r="F19" s="39">
        <f>D11</f>
        <v>2000</v>
      </c>
      <c r="G19" s="3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>
      <c r="A20" s="48"/>
      <c r="B20" s="49">
        <v>512</v>
      </c>
      <c r="C20" s="403" t="s">
        <v>32</v>
      </c>
      <c r="D20" s="403"/>
      <c r="E20" s="403"/>
      <c r="F20" s="18"/>
      <c r="G20" s="40">
        <f>F19</f>
        <v>2000</v>
      </c>
      <c r="I20" s="1"/>
      <c r="J20" s="1"/>
      <c r="K20" s="1"/>
      <c r="L20" s="1"/>
      <c r="M20" s="1"/>
      <c r="N20" s="1"/>
      <c r="O20" s="1"/>
      <c r="P20" s="1"/>
      <c r="Q20" s="1"/>
    </row>
    <row r="21" spans="1:17" ht="15" customHeight="1" thickBot="1">
      <c r="A21" s="32"/>
      <c r="B21" s="404" t="s">
        <v>33</v>
      </c>
      <c r="C21" s="404"/>
      <c r="D21" s="404"/>
      <c r="E21" s="404"/>
      <c r="F21" s="404"/>
      <c r="G21" s="33"/>
      <c r="I21" s="389" t="s">
        <v>60</v>
      </c>
      <c r="J21" s="390"/>
      <c r="K21" s="391"/>
      <c r="L21" s="77"/>
      <c r="M21" s="1"/>
      <c r="N21" s="1"/>
      <c r="O21" s="78"/>
      <c r="P21" s="1"/>
      <c r="Q21" s="1"/>
    </row>
    <row r="22" spans="1:17" ht="15" customHeight="1" thickBot="1">
      <c r="A22" s="32"/>
      <c r="B22" s="34"/>
      <c r="C22" s="34"/>
      <c r="D22" s="19"/>
      <c r="E22" s="34"/>
      <c r="F22" s="34"/>
      <c r="G22" s="33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thickTop="1" thickBot="1">
      <c r="A23" s="22" t="s">
        <v>29</v>
      </c>
      <c r="B23" s="27" t="s">
        <v>30</v>
      </c>
      <c r="C23" s="412" t="s">
        <v>40</v>
      </c>
      <c r="D23" s="393"/>
      <c r="E23" s="394"/>
      <c r="F23" s="28"/>
      <c r="G23" s="21"/>
    </row>
    <row r="24" spans="1:17" ht="15" customHeight="1" thickTop="1" thickBot="1">
      <c r="A24" s="46">
        <v>205</v>
      </c>
      <c r="B24" s="50"/>
      <c r="C24" s="405" t="s">
        <v>34</v>
      </c>
      <c r="D24" s="406"/>
      <c r="E24" s="407"/>
      <c r="F24" s="41">
        <f>D9</f>
        <v>11000</v>
      </c>
      <c r="G24" s="42"/>
      <c r="K24" s="23" t="s">
        <v>29</v>
      </c>
      <c r="L24" s="27" t="s">
        <v>30</v>
      </c>
      <c r="M24" s="392" t="s">
        <v>63</v>
      </c>
      <c r="N24" s="393"/>
      <c r="O24" s="394"/>
      <c r="P24" s="20"/>
      <c r="Q24" s="29"/>
    </row>
    <row r="25" spans="1:17" ht="15" customHeight="1" thickTop="1" thickBot="1">
      <c r="A25" s="51">
        <v>445</v>
      </c>
      <c r="B25" s="52"/>
      <c r="C25" s="408" t="s">
        <v>35</v>
      </c>
      <c r="D25" s="409"/>
      <c r="E25" s="410"/>
      <c r="F25" s="39">
        <f>D10</f>
        <v>990</v>
      </c>
      <c r="G25" s="43"/>
      <c r="K25" s="53">
        <v>205</v>
      </c>
      <c r="L25" s="50"/>
      <c r="M25" s="395" t="s">
        <v>61</v>
      </c>
      <c r="N25" s="396"/>
      <c r="O25" s="397"/>
      <c r="P25" s="56">
        <f>P18</f>
        <v>89245.283018867922</v>
      </c>
      <c r="Q25" s="42"/>
    </row>
    <row r="26" spans="1:17" ht="15" customHeight="1" thickTop="1" thickBot="1">
      <c r="A26" s="48"/>
      <c r="B26" s="52">
        <v>404</v>
      </c>
      <c r="C26" s="408" t="s">
        <v>36</v>
      </c>
      <c r="D26" s="409"/>
      <c r="E26" s="410"/>
      <c r="F26" s="44"/>
      <c r="G26" s="40">
        <f>F24+F25</f>
        <v>11990</v>
      </c>
      <c r="K26" s="51"/>
      <c r="L26" s="52">
        <v>512</v>
      </c>
      <c r="M26" s="408" t="s">
        <v>32</v>
      </c>
      <c r="N26" s="409"/>
      <c r="O26" s="410"/>
      <c r="P26" s="39"/>
      <c r="Q26" s="57">
        <f>I18</f>
        <v>60000</v>
      </c>
    </row>
    <row r="27" spans="1:17" ht="15" customHeight="1" thickTop="1" thickBot="1">
      <c r="A27" s="35"/>
      <c r="B27" s="404" t="s">
        <v>37</v>
      </c>
      <c r="C27" s="404"/>
      <c r="D27" s="404"/>
      <c r="E27" s="404"/>
      <c r="F27" s="404"/>
      <c r="G27" s="33"/>
      <c r="K27" s="48"/>
      <c r="L27" s="49">
        <v>404</v>
      </c>
      <c r="M27" s="408" t="s">
        <v>36</v>
      </c>
      <c r="N27" s="409"/>
      <c r="O27" s="410"/>
      <c r="P27" s="44"/>
      <c r="Q27" s="57">
        <f>P18-I18</f>
        <v>29245.283018867922</v>
      </c>
    </row>
    <row r="28" spans="1:17" ht="15" customHeight="1" thickBot="1">
      <c r="A28" s="32"/>
      <c r="B28" s="34"/>
      <c r="C28" s="34"/>
      <c r="D28" s="34"/>
      <c r="E28" s="34"/>
      <c r="F28" s="34"/>
      <c r="G28" s="33"/>
      <c r="K28" s="35"/>
      <c r="L28" s="404" t="s">
        <v>62</v>
      </c>
      <c r="M28" s="404"/>
      <c r="N28" s="404"/>
      <c r="O28" s="404"/>
      <c r="P28" s="404"/>
      <c r="Q28" s="33"/>
    </row>
    <row r="29" spans="1:17" ht="15" customHeight="1" thickTop="1" thickBot="1">
      <c r="A29" s="23" t="s">
        <v>29</v>
      </c>
      <c r="B29" s="27" t="s">
        <v>30</v>
      </c>
      <c r="C29" s="392" t="s">
        <v>41</v>
      </c>
      <c r="D29" s="393"/>
      <c r="E29" s="394"/>
      <c r="F29" s="20"/>
      <c r="G29" s="29"/>
      <c r="K29" s="36"/>
      <c r="L29" s="14"/>
      <c r="M29" s="14"/>
      <c r="N29" s="14"/>
      <c r="O29" s="14"/>
      <c r="P29" s="14"/>
      <c r="Q29" s="37"/>
    </row>
    <row r="30" spans="1:17" ht="15" customHeight="1" thickTop="1">
      <c r="A30" s="53">
        <v>404</v>
      </c>
      <c r="B30" s="50"/>
      <c r="C30" s="395" t="s">
        <v>34</v>
      </c>
      <c r="D30" s="396"/>
      <c r="E30" s="397"/>
      <c r="F30" s="41">
        <f>G31+G32</f>
        <v>11990</v>
      </c>
      <c r="G30" s="42"/>
    </row>
    <row r="31" spans="1:17" ht="15" customHeight="1">
      <c r="A31" s="51"/>
      <c r="B31" s="52">
        <v>238</v>
      </c>
      <c r="C31" s="408" t="s">
        <v>35</v>
      </c>
      <c r="D31" s="409"/>
      <c r="E31" s="410"/>
      <c r="F31" s="39"/>
      <c r="G31" s="45">
        <f>G20</f>
        <v>2000</v>
      </c>
    </row>
    <row r="32" spans="1:17" ht="15" customHeight="1">
      <c r="A32" s="48"/>
      <c r="B32" s="49">
        <v>512</v>
      </c>
      <c r="C32" s="408" t="s">
        <v>36</v>
      </c>
      <c r="D32" s="409"/>
      <c r="E32" s="410"/>
      <c r="F32" s="44"/>
      <c r="G32" s="40">
        <f>D13</f>
        <v>9990</v>
      </c>
    </row>
    <row r="33" spans="1:13" ht="15" customHeight="1" thickBot="1">
      <c r="A33" s="35"/>
      <c r="B33" s="404" t="s">
        <v>37</v>
      </c>
      <c r="C33" s="404"/>
      <c r="D33" s="404"/>
      <c r="E33" s="404"/>
      <c r="F33" s="404"/>
      <c r="G33" s="33"/>
      <c r="L33" s="411"/>
      <c r="M33" s="411"/>
    </row>
    <row r="34" spans="1:13" ht="15.75" thickBot="1">
      <c r="A34" s="36"/>
      <c r="B34" s="14"/>
      <c r="C34" s="14"/>
      <c r="D34" s="14"/>
      <c r="E34" s="14"/>
      <c r="F34" s="14"/>
      <c r="G34" s="37"/>
    </row>
    <row r="35" spans="1:13" ht="15.75" thickTop="1"/>
    <row r="36" spans="1:13">
      <c r="A36" s="58"/>
      <c r="B36" s="54"/>
      <c r="C36" s="54"/>
      <c r="D36" s="54"/>
      <c r="E36" s="54"/>
      <c r="F36" s="54"/>
      <c r="G36" s="54"/>
    </row>
  </sheetData>
  <sheetProtection password="C7AA" sheet="1" objects="1" scenarios="1"/>
  <mergeCells count="23">
    <mergeCell ref="M26:O26"/>
    <mergeCell ref="M27:O27"/>
    <mergeCell ref="L28:P28"/>
    <mergeCell ref="L33:M33"/>
    <mergeCell ref="C23:E23"/>
    <mergeCell ref="C31:E31"/>
    <mergeCell ref="C32:E32"/>
    <mergeCell ref="B33:F33"/>
    <mergeCell ref="C26:E26"/>
    <mergeCell ref="B27:F27"/>
    <mergeCell ref="C29:E29"/>
    <mergeCell ref="C30:E30"/>
    <mergeCell ref="A2:H2"/>
    <mergeCell ref="I21:K21"/>
    <mergeCell ref="M24:O24"/>
    <mergeCell ref="M25:O25"/>
    <mergeCell ref="C4:D4"/>
    <mergeCell ref="C18:E18"/>
    <mergeCell ref="C19:E19"/>
    <mergeCell ref="C20:E20"/>
    <mergeCell ref="B21:F21"/>
    <mergeCell ref="C24:E24"/>
    <mergeCell ref="C25:E25"/>
  </mergeCells>
  <dataValidations count="1">
    <dataValidation type="list" allowBlank="1" showInputMessage="1" showErrorMessage="1" sqref="C10">
      <formula1>$J$5:$J$7</formula1>
    </dataValidation>
  </dataValidations>
  <pageMargins left="0.27" right="0.22" top="0.48" bottom="0.27" header="0.3" footer="0.3"/>
  <pageSetup paperSize="9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F0"/>
  </sheetPr>
  <dimension ref="A1:K77"/>
  <sheetViews>
    <sheetView showGridLines="0" workbookViewId="0"/>
  </sheetViews>
  <sheetFormatPr baseColWidth="10" defaultRowHeight="15"/>
  <cols>
    <col min="1" max="3" width="10.7109375" customWidth="1"/>
    <col min="4" max="4" width="11.42578125" customWidth="1"/>
    <col min="5" max="5" width="13.28515625" customWidth="1"/>
    <col min="6" max="6" width="10.7109375" customWidth="1"/>
    <col min="7" max="7" width="7.5703125" customWidth="1"/>
    <col min="8" max="8" width="10.7109375" customWidth="1"/>
    <col min="9" max="9" width="7" customWidth="1"/>
  </cols>
  <sheetData>
    <row r="1" spans="1:11" ht="21">
      <c r="A1" s="90" t="s">
        <v>69</v>
      </c>
      <c r="B1" s="4"/>
      <c r="C1" s="4"/>
      <c r="D1" s="4"/>
      <c r="E1" s="4"/>
      <c r="F1" s="4"/>
      <c r="G1" s="4"/>
      <c r="H1" s="4"/>
    </row>
    <row r="2" spans="1:11" ht="24.75" customHeight="1">
      <c r="A2" s="4" t="s">
        <v>70</v>
      </c>
      <c r="B2" s="4"/>
      <c r="C2" s="4"/>
      <c r="D2" s="4"/>
      <c r="E2" s="4"/>
      <c r="F2" s="4"/>
      <c r="G2" s="4"/>
      <c r="H2" s="4"/>
      <c r="K2" s="371" t="s">
        <v>416</v>
      </c>
    </row>
    <row r="3" spans="1:11" ht="21">
      <c r="A3" s="4" t="s">
        <v>71</v>
      </c>
      <c r="B3" s="4"/>
      <c r="C3" s="4"/>
      <c r="D3" s="4"/>
      <c r="E3" s="4"/>
      <c r="F3" s="4"/>
      <c r="G3" s="4"/>
      <c r="H3" s="4"/>
    </row>
    <row r="4" spans="1:11" ht="21">
      <c r="A4" s="4" t="s">
        <v>72</v>
      </c>
      <c r="B4" s="4"/>
      <c r="C4" s="4"/>
      <c r="D4" s="4"/>
      <c r="E4" s="4"/>
      <c r="F4" s="4"/>
      <c r="G4" s="4"/>
      <c r="H4" s="4"/>
      <c r="I4" s="1"/>
    </row>
    <row r="5" spans="1:11" ht="21">
      <c r="A5" s="4" t="s">
        <v>73</v>
      </c>
      <c r="B5" s="4"/>
      <c r="C5" s="4"/>
      <c r="D5" s="4"/>
      <c r="E5" s="4"/>
      <c r="F5" s="4"/>
      <c r="G5" s="4"/>
      <c r="H5" s="4"/>
      <c r="I5" s="1"/>
    </row>
    <row r="6" spans="1:11" ht="21">
      <c r="A6" s="4" t="s">
        <v>74</v>
      </c>
      <c r="B6" s="4"/>
      <c r="C6" s="4"/>
      <c r="D6" s="4"/>
      <c r="E6" s="4"/>
      <c r="F6" s="4"/>
      <c r="G6" s="4"/>
      <c r="H6" s="4"/>
      <c r="I6" s="1"/>
    </row>
    <row r="7" spans="1:11" ht="21">
      <c r="A7" s="4" t="s">
        <v>75</v>
      </c>
      <c r="B7" s="4"/>
      <c r="C7" s="4"/>
      <c r="D7" s="4"/>
      <c r="E7" s="4"/>
      <c r="F7" s="4"/>
      <c r="G7" s="4"/>
      <c r="H7" s="4"/>
      <c r="I7" s="1"/>
    </row>
    <row r="8" spans="1:11" ht="21">
      <c r="A8" s="4" t="s">
        <v>76</v>
      </c>
      <c r="B8" s="4"/>
      <c r="C8" s="4"/>
      <c r="D8" s="4"/>
      <c r="E8" s="4"/>
      <c r="F8" s="4"/>
      <c r="G8" s="4"/>
      <c r="H8" s="4"/>
      <c r="I8" s="1"/>
    </row>
    <row r="9" spans="1:11" ht="21">
      <c r="A9" s="95" t="s">
        <v>68</v>
      </c>
      <c r="B9" s="4"/>
      <c r="C9" s="4"/>
      <c r="D9" s="4"/>
      <c r="E9" s="4"/>
      <c r="F9" s="4"/>
      <c r="G9" s="4"/>
      <c r="H9" s="4"/>
      <c r="I9" s="1"/>
    </row>
    <row r="10" spans="1:11" ht="15" customHeight="1">
      <c r="A10" s="4"/>
      <c r="B10" s="4"/>
      <c r="C10" s="4"/>
      <c r="D10" s="4"/>
      <c r="E10" s="4"/>
      <c r="F10" s="4"/>
      <c r="G10" s="4"/>
      <c r="H10" s="4"/>
      <c r="I10" s="1"/>
    </row>
    <row r="11" spans="1:11" ht="21">
      <c r="A11" s="1"/>
      <c r="B11" s="96" t="s">
        <v>77</v>
      </c>
      <c r="C11" s="428" t="s">
        <v>78</v>
      </c>
      <c r="D11" s="428"/>
      <c r="E11" s="424" t="s">
        <v>79</v>
      </c>
      <c r="F11" s="425"/>
      <c r="G11" s="423" t="s">
        <v>80</v>
      </c>
      <c r="H11" s="423"/>
      <c r="I11" s="1"/>
    </row>
    <row r="12" spans="1:11" ht="21">
      <c r="A12" s="1"/>
      <c r="B12" s="97">
        <v>30</v>
      </c>
      <c r="C12" s="429" t="s">
        <v>81</v>
      </c>
      <c r="D12" s="430"/>
      <c r="E12" s="426">
        <v>190000</v>
      </c>
      <c r="F12" s="427"/>
      <c r="G12" s="426">
        <v>140000</v>
      </c>
      <c r="H12" s="427"/>
      <c r="I12" s="1"/>
    </row>
    <row r="13" spans="1:11" ht="21">
      <c r="A13" s="1"/>
      <c r="B13" s="97">
        <v>31</v>
      </c>
      <c r="C13" s="429" t="s">
        <v>82</v>
      </c>
      <c r="D13" s="430"/>
      <c r="E13" s="426">
        <v>120000</v>
      </c>
      <c r="F13" s="427"/>
      <c r="G13" s="426">
        <v>210000</v>
      </c>
      <c r="H13" s="427"/>
      <c r="I13" s="1"/>
    </row>
    <row r="14" spans="1:11" ht="21">
      <c r="A14" s="1"/>
      <c r="B14" s="97">
        <v>326</v>
      </c>
      <c r="C14" s="429" t="s">
        <v>83</v>
      </c>
      <c r="D14" s="430"/>
      <c r="E14" s="426">
        <v>30000</v>
      </c>
      <c r="F14" s="427"/>
      <c r="G14" s="426">
        <v>25000</v>
      </c>
      <c r="H14" s="427"/>
      <c r="I14" s="1"/>
    </row>
    <row r="15" spans="1:11" ht="21">
      <c r="A15" s="1"/>
      <c r="B15" s="98">
        <v>355</v>
      </c>
      <c r="C15" s="429" t="s">
        <v>84</v>
      </c>
      <c r="D15" s="430"/>
      <c r="E15" s="426">
        <v>20000</v>
      </c>
      <c r="F15" s="427"/>
      <c r="G15" s="426">
        <v>85000</v>
      </c>
      <c r="H15" s="427"/>
      <c r="I15" s="1"/>
    </row>
    <row r="16" spans="1:11" ht="21">
      <c r="A16" s="1"/>
      <c r="B16" s="1"/>
      <c r="C16" s="1"/>
      <c r="D16" s="1"/>
      <c r="E16" s="1"/>
      <c r="F16" s="1"/>
      <c r="G16" s="1"/>
      <c r="H16" s="1"/>
      <c r="I16" s="1"/>
    </row>
    <row r="17" spans="1:9" ht="21">
      <c r="A17" s="101" t="s">
        <v>93</v>
      </c>
      <c r="B17" s="1"/>
      <c r="C17" s="1"/>
      <c r="D17" s="1"/>
      <c r="E17" s="1"/>
      <c r="F17" s="1"/>
      <c r="G17" s="1"/>
      <c r="H17" s="1"/>
      <c r="I17" s="1"/>
    </row>
    <row r="18" spans="1:9" ht="20.25">
      <c r="A18" s="89" t="s">
        <v>64</v>
      </c>
      <c r="B18" s="89" t="s">
        <v>66</v>
      </c>
      <c r="C18" s="423" t="s">
        <v>67</v>
      </c>
      <c r="D18" s="423"/>
      <c r="E18" s="423"/>
      <c r="F18" s="424" t="s">
        <v>65</v>
      </c>
      <c r="G18" s="425"/>
      <c r="H18" s="424" t="s">
        <v>65</v>
      </c>
      <c r="I18" s="425"/>
    </row>
    <row r="19" spans="1:9" ht="20.25">
      <c r="A19" s="52">
        <v>600</v>
      </c>
      <c r="B19" s="52"/>
      <c r="C19" s="413" t="s">
        <v>85</v>
      </c>
      <c r="D19" s="413"/>
      <c r="E19" s="413"/>
      <c r="F19" s="414">
        <f>E12</f>
        <v>190000</v>
      </c>
      <c r="G19" s="415"/>
      <c r="H19" s="414">
        <f>F15</f>
        <v>0</v>
      </c>
      <c r="I19" s="415"/>
    </row>
    <row r="20" spans="1:9" ht="20.25">
      <c r="A20" s="52">
        <v>601</v>
      </c>
      <c r="B20" s="52"/>
      <c r="C20" s="419" t="s">
        <v>86</v>
      </c>
      <c r="D20" s="413"/>
      <c r="E20" s="413"/>
      <c r="F20" s="414">
        <f>E13</f>
        <v>120000</v>
      </c>
      <c r="G20" s="415"/>
      <c r="H20" s="414">
        <f>F16</f>
        <v>0</v>
      </c>
      <c r="I20" s="415"/>
    </row>
    <row r="21" spans="1:9" ht="20.25">
      <c r="A21" s="52">
        <v>602</v>
      </c>
      <c r="B21" s="52"/>
      <c r="C21" s="416" t="s">
        <v>87</v>
      </c>
      <c r="D21" s="417"/>
      <c r="E21" s="418"/>
      <c r="F21" s="414">
        <f>E14</f>
        <v>30000</v>
      </c>
      <c r="G21" s="415"/>
      <c r="H21" s="414"/>
      <c r="I21" s="415"/>
    </row>
    <row r="22" spans="1:9" ht="20.25">
      <c r="A22" s="52">
        <v>724</v>
      </c>
      <c r="B22" s="52"/>
      <c r="C22" s="413" t="s">
        <v>88</v>
      </c>
      <c r="D22" s="413"/>
      <c r="E22" s="413"/>
      <c r="F22" s="414">
        <f>E15</f>
        <v>20000</v>
      </c>
      <c r="G22" s="415"/>
      <c r="H22" s="414"/>
      <c r="I22" s="415"/>
    </row>
    <row r="23" spans="1:9" ht="21">
      <c r="A23" s="52"/>
      <c r="B23" s="99">
        <v>30</v>
      </c>
      <c r="C23" s="413" t="s">
        <v>89</v>
      </c>
      <c r="D23" s="413"/>
      <c r="E23" s="413"/>
      <c r="F23" s="414"/>
      <c r="G23" s="415"/>
      <c r="H23" s="414">
        <f>F19</f>
        <v>190000</v>
      </c>
      <c r="I23" s="415"/>
    </row>
    <row r="24" spans="1:9" ht="21">
      <c r="A24" s="52"/>
      <c r="B24" s="99">
        <v>31</v>
      </c>
      <c r="C24" s="413" t="s">
        <v>90</v>
      </c>
      <c r="D24" s="413"/>
      <c r="E24" s="413"/>
      <c r="F24" s="414"/>
      <c r="G24" s="415"/>
      <c r="H24" s="414">
        <f>F20</f>
        <v>120000</v>
      </c>
      <c r="I24" s="415"/>
    </row>
    <row r="25" spans="1:9" ht="21">
      <c r="A25" s="44"/>
      <c r="B25" s="99">
        <v>326</v>
      </c>
      <c r="C25" s="420" t="s">
        <v>91</v>
      </c>
      <c r="D25" s="420"/>
      <c r="E25" s="420"/>
      <c r="F25" s="414">
        <f>D17</f>
        <v>0</v>
      </c>
      <c r="G25" s="415"/>
      <c r="H25" s="414">
        <f>F21</f>
        <v>30000</v>
      </c>
      <c r="I25" s="415"/>
    </row>
    <row r="26" spans="1:9" ht="21">
      <c r="A26" s="88"/>
      <c r="B26" s="100">
        <v>355</v>
      </c>
      <c r="C26" s="420" t="s">
        <v>92</v>
      </c>
      <c r="D26" s="420"/>
      <c r="E26" s="420"/>
      <c r="F26" s="414">
        <f>D18</f>
        <v>0</v>
      </c>
      <c r="G26" s="415"/>
      <c r="H26" s="414">
        <f>F22</f>
        <v>20000</v>
      </c>
      <c r="I26" s="415"/>
    </row>
    <row r="28" spans="1:9" ht="21">
      <c r="A28" s="1" t="s">
        <v>94</v>
      </c>
      <c r="B28" s="1"/>
      <c r="C28" s="1"/>
      <c r="D28" s="1"/>
      <c r="E28" s="1"/>
      <c r="F28" s="1"/>
      <c r="G28" s="1"/>
      <c r="H28" s="1"/>
      <c r="I28" s="1"/>
    </row>
    <row r="29" spans="1:9" ht="21">
      <c r="A29" s="1"/>
      <c r="B29" s="1" t="s">
        <v>95</v>
      </c>
      <c r="C29" s="426">
        <v>250000</v>
      </c>
      <c r="D29" s="427"/>
      <c r="E29" s="1" t="s">
        <v>96</v>
      </c>
      <c r="F29" s="1"/>
      <c r="G29" s="1"/>
      <c r="H29" s="1"/>
      <c r="I29" s="1"/>
    </row>
    <row r="30" spans="1:9" ht="21">
      <c r="A30" s="1"/>
      <c r="B30" s="1" t="s">
        <v>95</v>
      </c>
      <c r="C30" s="426">
        <v>30000</v>
      </c>
      <c r="D30" s="427"/>
      <c r="E30" s="1" t="s">
        <v>97</v>
      </c>
      <c r="F30" s="1"/>
      <c r="G30" s="1"/>
      <c r="H30" s="1"/>
      <c r="I30" s="1"/>
    </row>
    <row r="31" spans="1:9" ht="21">
      <c r="A31" s="1"/>
      <c r="B31" s="1" t="s">
        <v>95</v>
      </c>
      <c r="C31" s="426">
        <v>600000</v>
      </c>
      <c r="D31" s="427"/>
      <c r="E31" s="1" t="s">
        <v>98</v>
      </c>
      <c r="F31" s="1"/>
      <c r="G31" s="1"/>
      <c r="H31" s="1"/>
      <c r="I31" s="1"/>
    </row>
    <row r="32" spans="1:9" ht="21">
      <c r="A32" s="1" t="s">
        <v>99</v>
      </c>
      <c r="B32" s="1"/>
      <c r="C32" s="1"/>
      <c r="D32" s="1"/>
      <c r="E32" s="1"/>
      <c r="F32" s="1"/>
      <c r="G32" s="1"/>
      <c r="H32" s="1"/>
      <c r="I32" s="1"/>
    </row>
    <row r="33" spans="1:9" ht="21">
      <c r="A33" s="1" t="s">
        <v>100</v>
      </c>
      <c r="B33" s="1"/>
      <c r="C33" s="1"/>
      <c r="D33" s="1"/>
      <c r="E33" s="1"/>
      <c r="F33" s="1"/>
      <c r="G33" s="1"/>
      <c r="H33" s="1"/>
      <c r="I33" s="1"/>
    </row>
    <row r="34" spans="1:9" ht="21">
      <c r="A34" s="1" t="s">
        <v>101</v>
      </c>
      <c r="B34" s="1"/>
      <c r="C34" s="1"/>
      <c r="D34" s="1"/>
      <c r="E34" s="1"/>
      <c r="F34" s="1"/>
      <c r="G34" s="1"/>
      <c r="H34" s="1"/>
      <c r="I34" s="1"/>
    </row>
    <row r="35" spans="1:9" ht="21">
      <c r="A35" s="1" t="s">
        <v>102</v>
      </c>
      <c r="B35" s="1"/>
      <c r="C35" s="1"/>
      <c r="D35" s="1"/>
      <c r="E35" s="1"/>
      <c r="F35" s="1"/>
      <c r="G35" s="1"/>
      <c r="H35" s="1"/>
      <c r="I35" s="1"/>
    </row>
    <row r="36" spans="1:9" ht="20.25">
      <c r="A36" s="89" t="s">
        <v>64</v>
      </c>
      <c r="B36" s="89" t="s">
        <v>66</v>
      </c>
      <c r="C36" s="423" t="s">
        <v>67</v>
      </c>
      <c r="D36" s="423"/>
      <c r="E36" s="423"/>
      <c r="F36" s="424" t="s">
        <v>65</v>
      </c>
      <c r="G36" s="425"/>
      <c r="H36" s="424" t="s">
        <v>65</v>
      </c>
      <c r="I36" s="425"/>
    </row>
    <row r="37" spans="1:9" ht="20.25">
      <c r="A37" s="52" t="s">
        <v>105</v>
      </c>
      <c r="B37" s="52"/>
      <c r="C37" s="413" t="s">
        <v>85</v>
      </c>
      <c r="D37" s="413"/>
      <c r="E37" s="413"/>
      <c r="F37" s="414">
        <f>C29</f>
        <v>250000</v>
      </c>
      <c r="G37" s="415"/>
      <c r="H37" s="414">
        <f>F33</f>
        <v>0</v>
      </c>
      <c r="I37" s="415"/>
    </row>
    <row r="38" spans="1:9" ht="20.25">
      <c r="A38" s="52" t="s">
        <v>106</v>
      </c>
      <c r="B38" s="52"/>
      <c r="C38" s="419" t="s">
        <v>109</v>
      </c>
      <c r="D38" s="413"/>
      <c r="E38" s="413"/>
      <c r="F38" s="414">
        <f>C30</f>
        <v>30000</v>
      </c>
      <c r="G38" s="415"/>
      <c r="H38" s="414">
        <f>F34</f>
        <v>0</v>
      </c>
      <c r="I38" s="415"/>
    </row>
    <row r="39" spans="1:9" ht="20.25">
      <c r="A39" s="52" t="s">
        <v>107</v>
      </c>
      <c r="B39" s="52"/>
      <c r="C39" s="416" t="s">
        <v>87</v>
      </c>
      <c r="D39" s="417"/>
      <c r="E39" s="418"/>
      <c r="F39" s="414">
        <f>C31</f>
        <v>600000</v>
      </c>
      <c r="G39" s="415"/>
      <c r="H39" s="414"/>
      <c r="I39" s="415"/>
    </row>
    <row r="40" spans="1:9" ht="21">
      <c r="A40" s="52"/>
      <c r="B40" s="99">
        <v>380</v>
      </c>
      <c r="C40" s="413" t="s">
        <v>89</v>
      </c>
      <c r="D40" s="413"/>
      <c r="E40" s="413"/>
      <c r="F40" s="414"/>
      <c r="G40" s="415"/>
      <c r="H40" s="414">
        <f>F37</f>
        <v>250000</v>
      </c>
      <c r="I40" s="415"/>
    </row>
    <row r="41" spans="1:9" ht="21">
      <c r="A41" s="52"/>
      <c r="B41" s="99" t="s">
        <v>103</v>
      </c>
      <c r="C41" s="413" t="s">
        <v>90</v>
      </c>
      <c r="D41" s="413"/>
      <c r="E41" s="413"/>
      <c r="F41" s="414"/>
      <c r="G41" s="415"/>
      <c r="H41" s="414">
        <f>F38</f>
        <v>30000</v>
      </c>
      <c r="I41" s="415"/>
    </row>
    <row r="42" spans="1:9" ht="21">
      <c r="A42" s="44"/>
      <c r="B42" s="99" t="s">
        <v>104</v>
      </c>
      <c r="C42" s="420" t="s">
        <v>91</v>
      </c>
      <c r="D42" s="420"/>
      <c r="E42" s="420"/>
      <c r="F42" s="414">
        <f>D35</f>
        <v>0</v>
      </c>
      <c r="G42" s="415"/>
      <c r="H42" s="414">
        <f>F39</f>
        <v>600000</v>
      </c>
      <c r="I42" s="415"/>
    </row>
    <row r="44" spans="1:9">
      <c r="A44" s="87" t="s">
        <v>108</v>
      </c>
    </row>
    <row r="46" spans="1:9" ht="20.25">
      <c r="A46" s="89" t="s">
        <v>64</v>
      </c>
      <c r="B46" s="89" t="s">
        <v>66</v>
      </c>
      <c r="C46" s="423" t="s">
        <v>67</v>
      </c>
      <c r="D46" s="423"/>
      <c r="E46" s="423"/>
      <c r="F46" s="424" t="s">
        <v>65</v>
      </c>
      <c r="G46" s="425"/>
      <c r="H46" s="424" t="s">
        <v>65</v>
      </c>
      <c r="I46" s="425"/>
    </row>
    <row r="47" spans="1:9" ht="21">
      <c r="A47" s="99">
        <v>30</v>
      </c>
      <c r="B47" s="52"/>
      <c r="C47" s="413" t="s">
        <v>85</v>
      </c>
      <c r="D47" s="413"/>
      <c r="E47" s="413"/>
      <c r="F47" s="414">
        <f>G12</f>
        <v>140000</v>
      </c>
      <c r="G47" s="415"/>
      <c r="H47" s="414">
        <f>F43</f>
        <v>0</v>
      </c>
      <c r="I47" s="415"/>
    </row>
    <row r="48" spans="1:9" ht="21">
      <c r="A48" s="99">
        <v>31</v>
      </c>
      <c r="B48" s="52"/>
      <c r="C48" s="419" t="s">
        <v>86</v>
      </c>
      <c r="D48" s="413"/>
      <c r="E48" s="413"/>
      <c r="F48" s="414">
        <f>G13</f>
        <v>210000</v>
      </c>
      <c r="G48" s="415"/>
      <c r="H48" s="414">
        <f>F44</f>
        <v>0</v>
      </c>
      <c r="I48" s="415"/>
    </row>
    <row r="49" spans="1:9" ht="21">
      <c r="A49" s="99">
        <v>326</v>
      </c>
      <c r="B49" s="52"/>
      <c r="C49" s="416" t="s">
        <v>87</v>
      </c>
      <c r="D49" s="417"/>
      <c r="E49" s="418"/>
      <c r="F49" s="414">
        <f>G14</f>
        <v>25000</v>
      </c>
      <c r="G49" s="415"/>
      <c r="H49" s="414"/>
      <c r="I49" s="415"/>
    </row>
    <row r="50" spans="1:9" ht="21">
      <c r="A50" s="100">
        <v>355</v>
      </c>
      <c r="B50" s="52"/>
      <c r="C50" s="413" t="s">
        <v>92</v>
      </c>
      <c r="D50" s="413"/>
      <c r="E50" s="413"/>
      <c r="F50" s="414">
        <f>G15</f>
        <v>85000</v>
      </c>
      <c r="G50" s="415"/>
      <c r="H50" s="414"/>
      <c r="I50" s="415"/>
    </row>
    <row r="51" spans="1:9" ht="21">
      <c r="A51" s="52"/>
      <c r="B51" s="99" t="s">
        <v>110</v>
      </c>
      <c r="C51" s="413" t="s">
        <v>111</v>
      </c>
      <c r="D51" s="413"/>
      <c r="E51" s="413"/>
      <c r="F51" s="414"/>
      <c r="G51" s="415"/>
      <c r="H51" s="414">
        <f>F47</f>
        <v>140000</v>
      </c>
      <c r="I51" s="415"/>
    </row>
    <row r="52" spans="1:9" ht="21">
      <c r="A52" s="52"/>
      <c r="B52" s="99" t="s">
        <v>112</v>
      </c>
      <c r="C52" s="413" t="s">
        <v>115</v>
      </c>
      <c r="D52" s="413"/>
      <c r="E52" s="413"/>
      <c r="F52" s="414"/>
      <c r="G52" s="415"/>
      <c r="H52" s="414">
        <f>F48</f>
        <v>210000</v>
      </c>
      <c r="I52" s="415"/>
    </row>
    <row r="53" spans="1:9" ht="21">
      <c r="A53" s="44"/>
      <c r="B53" s="99" t="s">
        <v>113</v>
      </c>
      <c r="C53" s="420" t="s">
        <v>116</v>
      </c>
      <c r="D53" s="420"/>
      <c r="E53" s="420"/>
      <c r="F53" s="414">
        <f>D45</f>
        <v>0</v>
      </c>
      <c r="G53" s="415"/>
      <c r="H53" s="414">
        <f>F49</f>
        <v>25000</v>
      </c>
      <c r="I53" s="415"/>
    </row>
    <row r="54" spans="1:9" ht="21">
      <c r="A54" s="88"/>
      <c r="B54" s="100" t="s">
        <v>114</v>
      </c>
      <c r="C54" s="420" t="s">
        <v>88</v>
      </c>
      <c r="D54" s="420"/>
      <c r="E54" s="420"/>
      <c r="F54" s="414">
        <f>D46</f>
        <v>0</v>
      </c>
      <c r="G54" s="415"/>
      <c r="H54" s="414">
        <f>F50</f>
        <v>85000</v>
      </c>
      <c r="I54" s="415"/>
    </row>
    <row r="56" spans="1:9" ht="21">
      <c r="A56" s="102" t="s">
        <v>68</v>
      </c>
      <c r="B56" s="1"/>
      <c r="C56" s="1"/>
      <c r="D56" s="1"/>
      <c r="E56" s="1"/>
      <c r="F56" s="1"/>
      <c r="G56" s="1"/>
      <c r="H56" s="1"/>
      <c r="I56" s="1"/>
    </row>
    <row r="57" spans="1:9" ht="21">
      <c r="A57" s="1" t="s">
        <v>118</v>
      </c>
      <c r="B57" s="1"/>
      <c r="C57" s="1"/>
      <c r="D57" s="1"/>
      <c r="E57" s="1"/>
      <c r="F57" s="1"/>
      <c r="G57" s="1"/>
      <c r="H57" s="1"/>
      <c r="I57" s="1"/>
    </row>
    <row r="58" spans="1:9" ht="21">
      <c r="A58" s="1" t="s">
        <v>119</v>
      </c>
      <c r="B58" s="1"/>
      <c r="C58" s="1"/>
      <c r="D58" s="1"/>
      <c r="E58" s="1"/>
      <c r="F58" s="1"/>
      <c r="G58" s="1"/>
      <c r="H58" s="1"/>
      <c r="I58" s="1"/>
    </row>
    <row r="59" spans="1:9" ht="21">
      <c r="A59" s="1" t="s">
        <v>120</v>
      </c>
      <c r="B59" s="1"/>
      <c r="C59" s="1"/>
      <c r="D59" s="104">
        <v>40</v>
      </c>
      <c r="E59" s="1" t="s">
        <v>121</v>
      </c>
      <c r="F59" s="1"/>
      <c r="G59" s="1"/>
      <c r="H59" s="1"/>
      <c r="I59" s="1"/>
    </row>
    <row r="60" spans="1:9" ht="21">
      <c r="A60" s="1" t="s">
        <v>122</v>
      </c>
      <c r="B60" s="1"/>
      <c r="C60" s="1"/>
      <c r="D60" s="1"/>
      <c r="E60" s="1"/>
      <c r="F60" s="1"/>
      <c r="G60" s="1"/>
      <c r="H60" s="105">
        <v>200</v>
      </c>
      <c r="I60" s="1"/>
    </row>
    <row r="61" spans="1:9" ht="21">
      <c r="A61" s="1" t="s">
        <v>123</v>
      </c>
      <c r="B61" s="1"/>
      <c r="C61" s="1"/>
      <c r="D61" s="1"/>
      <c r="E61" s="1"/>
      <c r="F61" s="1"/>
      <c r="G61" s="1"/>
      <c r="H61" s="1"/>
      <c r="I61" s="1"/>
    </row>
    <row r="62" spans="1:9" ht="21">
      <c r="A62" s="1" t="s">
        <v>124</v>
      </c>
      <c r="B62" s="1"/>
      <c r="C62" s="1"/>
      <c r="D62" s="1"/>
      <c r="E62" s="1"/>
      <c r="F62" s="1"/>
      <c r="G62" s="1"/>
      <c r="H62" s="1"/>
      <c r="I62" s="1"/>
    </row>
    <row r="63" spans="1:9" ht="21">
      <c r="A63" s="1" t="s">
        <v>125</v>
      </c>
      <c r="B63" s="1"/>
      <c r="C63" s="421">
        <v>60</v>
      </c>
      <c r="D63" s="422"/>
      <c r="E63" s="1" t="s">
        <v>121</v>
      </c>
      <c r="F63" s="1"/>
      <c r="G63" s="1"/>
      <c r="H63" s="1"/>
      <c r="I63" s="1"/>
    </row>
    <row r="64" spans="1:9" ht="21">
      <c r="A64" s="1" t="s">
        <v>126</v>
      </c>
      <c r="B64" s="1"/>
      <c r="C64" s="421">
        <v>70</v>
      </c>
      <c r="D64" s="422"/>
      <c r="E64" s="1" t="s">
        <v>127</v>
      </c>
      <c r="F64" s="1"/>
      <c r="G64" s="1"/>
      <c r="H64" s="1"/>
      <c r="I64" s="1"/>
    </row>
    <row r="65" spans="1:9" ht="21">
      <c r="A65" s="1"/>
      <c r="B65" s="1"/>
      <c r="C65" s="1"/>
      <c r="D65" s="1"/>
      <c r="E65" s="1"/>
      <c r="F65" s="1"/>
      <c r="G65" s="1"/>
      <c r="H65" s="1"/>
      <c r="I65" s="1"/>
    </row>
    <row r="66" spans="1:9" ht="20.25">
      <c r="A66" s="89" t="s">
        <v>64</v>
      </c>
      <c r="B66" s="89" t="s">
        <v>66</v>
      </c>
      <c r="C66" s="423" t="s">
        <v>67</v>
      </c>
      <c r="D66" s="423"/>
      <c r="E66" s="423"/>
      <c r="F66" s="424" t="s">
        <v>65</v>
      </c>
      <c r="G66" s="425"/>
      <c r="H66" s="424" t="s">
        <v>65</v>
      </c>
      <c r="I66" s="425"/>
    </row>
    <row r="67" spans="1:9" ht="21">
      <c r="A67" s="99">
        <v>30</v>
      </c>
      <c r="B67" s="52"/>
      <c r="C67" s="413" t="s">
        <v>89</v>
      </c>
      <c r="D67" s="413"/>
      <c r="E67" s="413"/>
      <c r="F67" s="414">
        <f>H60</f>
        <v>200</v>
      </c>
      <c r="G67" s="415"/>
      <c r="H67" s="414">
        <f>F63</f>
        <v>0</v>
      </c>
      <c r="I67" s="415"/>
    </row>
    <row r="68" spans="1:9" ht="21">
      <c r="A68" s="99"/>
      <c r="B68" s="52" t="s">
        <v>128</v>
      </c>
      <c r="C68" s="419" t="s">
        <v>129</v>
      </c>
      <c r="D68" s="413"/>
      <c r="E68" s="413"/>
      <c r="F68" s="414">
        <f>G33</f>
        <v>0</v>
      </c>
      <c r="G68" s="415"/>
      <c r="H68" s="414">
        <f>F67</f>
        <v>200</v>
      </c>
      <c r="I68" s="415"/>
    </row>
    <row r="69" spans="1:9" ht="21">
      <c r="A69" s="99">
        <v>657</v>
      </c>
      <c r="B69" s="52"/>
      <c r="C69" s="416" t="s">
        <v>130</v>
      </c>
      <c r="D69" s="417"/>
      <c r="E69" s="418"/>
      <c r="F69" s="414">
        <f>C63</f>
        <v>60</v>
      </c>
      <c r="G69" s="415"/>
      <c r="H69" s="414"/>
      <c r="I69" s="415"/>
    </row>
    <row r="70" spans="1:9" ht="21">
      <c r="A70" s="100"/>
      <c r="B70" s="52">
        <v>30</v>
      </c>
      <c r="C70" s="413" t="s">
        <v>89</v>
      </c>
      <c r="D70" s="413"/>
      <c r="E70" s="413"/>
      <c r="F70" s="414">
        <f>G35</f>
        <v>0</v>
      </c>
      <c r="G70" s="415"/>
      <c r="H70" s="414">
        <f>F69</f>
        <v>60</v>
      </c>
      <c r="I70" s="415"/>
    </row>
    <row r="71" spans="1:9" ht="21">
      <c r="A71" s="52">
        <v>30</v>
      </c>
      <c r="B71" s="99"/>
      <c r="C71" s="413" t="s">
        <v>89</v>
      </c>
      <c r="D71" s="413"/>
      <c r="E71" s="413"/>
      <c r="F71" s="414">
        <f>C64</f>
        <v>70</v>
      </c>
      <c r="G71" s="415"/>
      <c r="H71" s="414"/>
      <c r="I71" s="415"/>
    </row>
    <row r="72" spans="1:9" ht="21">
      <c r="A72" s="52"/>
      <c r="B72" s="99">
        <v>757</v>
      </c>
      <c r="C72" s="413" t="s">
        <v>131</v>
      </c>
      <c r="D72" s="413"/>
      <c r="E72" s="413"/>
      <c r="F72" s="414"/>
      <c r="G72" s="415"/>
      <c r="H72" s="414">
        <f>F71</f>
        <v>70</v>
      </c>
      <c r="I72" s="415"/>
    </row>
    <row r="73" spans="1:9" ht="21">
      <c r="A73" s="1"/>
      <c r="B73" s="1"/>
      <c r="C73" s="1"/>
      <c r="D73" s="1"/>
      <c r="E73" s="1"/>
      <c r="F73" s="1"/>
      <c r="G73" s="1"/>
      <c r="H73" s="1"/>
      <c r="I73" s="1"/>
    </row>
    <row r="74" spans="1:9" ht="21">
      <c r="A74" s="103" t="s">
        <v>117</v>
      </c>
      <c r="B74" s="1"/>
      <c r="C74" s="1"/>
      <c r="D74" s="1"/>
      <c r="E74" s="1"/>
      <c r="F74" s="1"/>
      <c r="G74" s="1"/>
      <c r="H74" s="1"/>
      <c r="I74" s="1"/>
    </row>
    <row r="75" spans="1:9" ht="21">
      <c r="A75" s="1"/>
      <c r="B75" s="103" t="s">
        <v>132</v>
      </c>
      <c r="C75" s="1"/>
      <c r="D75" s="1"/>
      <c r="E75" s="1"/>
      <c r="F75" s="1"/>
      <c r="G75" s="1"/>
      <c r="H75" s="1"/>
      <c r="I75" s="1"/>
    </row>
    <row r="76" spans="1:9" ht="21">
      <c r="A76" s="1"/>
      <c r="B76" s="1"/>
      <c r="C76" s="1"/>
      <c r="D76" s="1"/>
      <c r="E76" s="1"/>
      <c r="F76" s="1"/>
      <c r="G76" s="1"/>
      <c r="H76" s="1"/>
      <c r="I76" s="1"/>
    </row>
    <row r="77" spans="1:9" ht="21">
      <c r="A77" s="1"/>
      <c r="B77" s="1"/>
      <c r="C77" s="1"/>
      <c r="D77" s="1"/>
      <c r="E77" s="1"/>
      <c r="F77" s="1"/>
      <c r="G77" s="1"/>
      <c r="H77" s="1"/>
      <c r="I77" s="1"/>
    </row>
  </sheetData>
  <sheetProtection password="C7AA" sheet="1" objects="1" scenarios="1"/>
  <mergeCells count="116">
    <mergeCell ref="C11:D11"/>
    <mergeCell ref="E11:F11"/>
    <mergeCell ref="G11:H11"/>
    <mergeCell ref="C22:E22"/>
    <mergeCell ref="C23:E23"/>
    <mergeCell ref="C21:E21"/>
    <mergeCell ref="G12:H12"/>
    <mergeCell ref="G13:H13"/>
    <mergeCell ref="G14:H14"/>
    <mergeCell ref="G15:H15"/>
    <mergeCell ref="C18:E18"/>
    <mergeCell ref="C19:E19"/>
    <mergeCell ref="F18:G18"/>
    <mergeCell ref="H18:I18"/>
    <mergeCell ref="F19:G19"/>
    <mergeCell ref="H19:I19"/>
    <mergeCell ref="C12:D12"/>
    <mergeCell ref="C13:D13"/>
    <mergeCell ref="C14:D14"/>
    <mergeCell ref="C15:D15"/>
    <mergeCell ref="E12:F12"/>
    <mergeCell ref="E13:F13"/>
    <mergeCell ref="E14:F14"/>
    <mergeCell ref="E15:F15"/>
    <mergeCell ref="C29:D29"/>
    <mergeCell ref="C30:D30"/>
    <mergeCell ref="C31:D31"/>
    <mergeCell ref="C36:E36"/>
    <mergeCell ref="F36:G36"/>
    <mergeCell ref="H36:I36"/>
    <mergeCell ref="F26:G26"/>
    <mergeCell ref="H20:I20"/>
    <mergeCell ref="H21:I21"/>
    <mergeCell ref="H22:I22"/>
    <mergeCell ref="H23:I23"/>
    <mergeCell ref="H24:I24"/>
    <mergeCell ref="H25:I25"/>
    <mergeCell ref="H26:I26"/>
    <mergeCell ref="F20:G20"/>
    <mergeCell ref="F21:G21"/>
    <mergeCell ref="F22:G22"/>
    <mergeCell ref="F23:G23"/>
    <mergeCell ref="F24:G24"/>
    <mergeCell ref="F25:G25"/>
    <mergeCell ref="C25:E25"/>
    <mergeCell ref="C20:E20"/>
    <mergeCell ref="C24:E24"/>
    <mergeCell ref="C26:E26"/>
    <mergeCell ref="C39:E39"/>
    <mergeCell ref="F39:G39"/>
    <mergeCell ref="H39:I39"/>
    <mergeCell ref="C37:E37"/>
    <mergeCell ref="F37:G37"/>
    <mergeCell ref="H37:I37"/>
    <mergeCell ref="C38:E38"/>
    <mergeCell ref="F38:G38"/>
    <mergeCell ref="H38:I38"/>
    <mergeCell ref="C42:E42"/>
    <mergeCell ref="F42:G42"/>
    <mergeCell ref="H42:I42"/>
    <mergeCell ref="C40:E40"/>
    <mergeCell ref="F40:G40"/>
    <mergeCell ref="H40:I40"/>
    <mergeCell ref="C41:E41"/>
    <mergeCell ref="F41:G41"/>
    <mergeCell ref="H41:I41"/>
    <mergeCell ref="C48:E48"/>
    <mergeCell ref="F48:G48"/>
    <mergeCell ref="H48:I48"/>
    <mergeCell ref="C49:E49"/>
    <mergeCell ref="F49:G49"/>
    <mergeCell ref="H49:I49"/>
    <mergeCell ref="C46:E46"/>
    <mergeCell ref="F46:G46"/>
    <mergeCell ref="H46:I46"/>
    <mergeCell ref="C47:E47"/>
    <mergeCell ref="F47:G47"/>
    <mergeCell ref="H47:I47"/>
    <mergeCell ref="C52:E52"/>
    <mergeCell ref="F52:G52"/>
    <mergeCell ref="H52:I52"/>
    <mergeCell ref="C53:E53"/>
    <mergeCell ref="F53:G53"/>
    <mergeCell ref="H53:I53"/>
    <mergeCell ref="C50:E50"/>
    <mergeCell ref="F50:G50"/>
    <mergeCell ref="H50:I50"/>
    <mergeCell ref="C51:E51"/>
    <mergeCell ref="F51:G51"/>
    <mergeCell ref="H51:I51"/>
    <mergeCell ref="C67:E67"/>
    <mergeCell ref="F67:G67"/>
    <mergeCell ref="H67:I67"/>
    <mergeCell ref="C68:E68"/>
    <mergeCell ref="F68:G68"/>
    <mergeCell ref="H68:I68"/>
    <mergeCell ref="C54:E54"/>
    <mergeCell ref="F54:G54"/>
    <mergeCell ref="H54:I54"/>
    <mergeCell ref="C63:D63"/>
    <mergeCell ref="C64:D64"/>
    <mergeCell ref="C66:E66"/>
    <mergeCell ref="F66:G66"/>
    <mergeCell ref="H66:I66"/>
    <mergeCell ref="C71:E71"/>
    <mergeCell ref="F71:G71"/>
    <mergeCell ref="H71:I71"/>
    <mergeCell ref="C72:E72"/>
    <mergeCell ref="F72:G72"/>
    <mergeCell ref="H72:I72"/>
    <mergeCell ref="C69:E69"/>
    <mergeCell ref="F69:G69"/>
    <mergeCell ref="H69:I69"/>
    <mergeCell ref="C70:E70"/>
    <mergeCell ref="F70:G70"/>
    <mergeCell ref="H70:I70"/>
  </mergeCells>
  <pageMargins left="0.15" right="0.16" top="0.14000000000000001" bottom="0.12" header="0.16" footer="0.14000000000000001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2060"/>
  </sheetPr>
  <dimension ref="A1:L72"/>
  <sheetViews>
    <sheetView showGridLines="0" workbookViewId="0"/>
  </sheetViews>
  <sheetFormatPr baseColWidth="10" defaultRowHeight="15"/>
  <cols>
    <col min="7" max="7" width="7.85546875" customWidth="1"/>
    <col min="9" max="9" width="7.85546875" customWidth="1"/>
    <col min="10" max="10" width="8.42578125" hidden="1" customWidth="1"/>
  </cols>
  <sheetData>
    <row r="1" spans="1:12" ht="15.75" thickBot="1">
      <c r="H1" s="113"/>
    </row>
    <row r="2" spans="1:12" ht="22.5" customHeight="1" thickBot="1">
      <c r="A2" s="1" t="s">
        <v>135</v>
      </c>
      <c r="B2" s="1"/>
      <c r="C2" s="1"/>
      <c r="D2" s="1"/>
      <c r="E2" s="1"/>
      <c r="F2" s="1"/>
      <c r="G2" s="1"/>
      <c r="H2" s="446">
        <v>400</v>
      </c>
      <c r="I2" s="447"/>
      <c r="J2">
        <v>0</v>
      </c>
      <c r="L2" s="371" t="s">
        <v>416</v>
      </c>
    </row>
    <row r="3" spans="1:12" ht="21.75" thickBot="1">
      <c r="A3" s="1" t="s">
        <v>136</v>
      </c>
      <c r="B3" s="1"/>
      <c r="C3" s="1"/>
      <c r="D3" s="1"/>
      <c r="E3" s="1"/>
      <c r="F3" s="1"/>
      <c r="G3" s="1"/>
      <c r="H3" s="1"/>
      <c r="I3" s="1"/>
      <c r="J3" s="129">
        <v>0.09</v>
      </c>
    </row>
    <row r="4" spans="1:12" ht="21.75" thickBot="1">
      <c r="A4" s="1" t="s">
        <v>137</v>
      </c>
      <c r="B4" s="1"/>
      <c r="C4" s="1"/>
      <c r="D4" s="1"/>
      <c r="E4" s="1"/>
      <c r="F4" s="1"/>
      <c r="G4" s="147">
        <v>0.19</v>
      </c>
      <c r="H4" s="1"/>
      <c r="I4" s="1"/>
      <c r="J4" s="129">
        <v>0.19</v>
      </c>
    </row>
    <row r="5" spans="1:12" ht="21">
      <c r="A5" s="1"/>
      <c r="B5" s="1"/>
      <c r="C5" s="1"/>
      <c r="D5" s="1"/>
      <c r="E5" s="1"/>
      <c r="F5" s="1"/>
      <c r="G5" s="1"/>
      <c r="H5" s="1"/>
      <c r="I5" s="1"/>
    </row>
    <row r="6" spans="1:12" ht="21">
      <c r="A6" s="1"/>
      <c r="B6" s="1"/>
      <c r="C6" s="1"/>
      <c r="D6" s="1"/>
      <c r="E6" s="1"/>
      <c r="F6" s="1"/>
      <c r="G6" s="1"/>
      <c r="H6" s="1"/>
      <c r="I6" s="1"/>
    </row>
    <row r="7" spans="1:12" ht="20.25">
      <c r="A7" s="89" t="s">
        <v>64</v>
      </c>
      <c r="B7" s="89" t="s">
        <v>66</v>
      </c>
      <c r="C7" s="423" t="s">
        <v>67</v>
      </c>
      <c r="D7" s="423"/>
      <c r="E7" s="423"/>
      <c r="F7" s="424" t="s">
        <v>65</v>
      </c>
      <c r="G7" s="425"/>
      <c r="H7" s="424" t="s">
        <v>65</v>
      </c>
      <c r="I7" s="425"/>
    </row>
    <row r="8" spans="1:12" ht="20.25">
      <c r="A8" s="91"/>
      <c r="B8" s="92"/>
      <c r="C8" s="448" t="s">
        <v>138</v>
      </c>
      <c r="D8" s="449"/>
      <c r="E8" s="450"/>
      <c r="F8" s="91"/>
      <c r="G8" s="114"/>
      <c r="H8" s="114"/>
      <c r="I8" s="92"/>
    </row>
    <row r="9" spans="1:12" ht="21">
      <c r="A9" s="99">
        <v>381</v>
      </c>
      <c r="B9" s="52"/>
      <c r="C9" s="413" t="s">
        <v>85</v>
      </c>
      <c r="D9" s="413"/>
      <c r="E9" s="413"/>
      <c r="F9" s="414">
        <f>H2</f>
        <v>400</v>
      </c>
      <c r="G9" s="415"/>
      <c r="H9" s="414">
        <f>F4</f>
        <v>0</v>
      </c>
      <c r="I9" s="415"/>
    </row>
    <row r="10" spans="1:12" ht="21">
      <c r="A10" s="99" t="s">
        <v>139</v>
      </c>
      <c r="B10" s="52"/>
      <c r="C10" s="419" t="s">
        <v>160</v>
      </c>
      <c r="D10" s="413"/>
      <c r="E10" s="413"/>
      <c r="F10" s="414">
        <f>H2*G4</f>
        <v>76</v>
      </c>
      <c r="G10" s="415"/>
      <c r="H10" s="414">
        <f>F5</f>
        <v>0</v>
      </c>
      <c r="I10" s="415"/>
    </row>
    <row r="11" spans="1:12" ht="21">
      <c r="A11" s="99"/>
      <c r="B11" s="52">
        <v>401</v>
      </c>
      <c r="C11" s="416" t="s">
        <v>87</v>
      </c>
      <c r="D11" s="417"/>
      <c r="E11" s="418"/>
      <c r="F11" s="414"/>
      <c r="G11" s="415"/>
      <c r="H11" s="414">
        <f>F9+F10</f>
        <v>476</v>
      </c>
      <c r="I11" s="415"/>
    </row>
    <row r="12" spans="1:12" ht="21.75" thickBot="1">
      <c r="A12" s="123"/>
      <c r="B12" s="115"/>
      <c r="C12" s="437" t="s">
        <v>145</v>
      </c>
      <c r="D12" s="438"/>
      <c r="E12" s="439"/>
      <c r="F12" s="120"/>
      <c r="G12" s="121"/>
      <c r="H12" s="121"/>
      <c r="I12" s="125"/>
    </row>
    <row r="13" spans="1:12" ht="21">
      <c r="A13" s="124"/>
      <c r="B13" s="116"/>
      <c r="C13" s="434" t="s">
        <v>140</v>
      </c>
      <c r="D13" s="435"/>
      <c r="E13" s="436"/>
      <c r="F13" s="119"/>
      <c r="G13" s="122"/>
      <c r="H13" s="122"/>
      <c r="I13" s="126"/>
    </row>
    <row r="14" spans="1:12" ht="21">
      <c r="A14" s="99" t="s">
        <v>141</v>
      </c>
      <c r="B14" s="52"/>
      <c r="C14" s="413" t="s">
        <v>142</v>
      </c>
      <c r="D14" s="413"/>
      <c r="E14" s="413"/>
      <c r="F14" s="414">
        <f>F9</f>
        <v>400</v>
      </c>
      <c r="G14" s="415"/>
      <c r="H14" s="414"/>
      <c r="I14" s="415"/>
    </row>
    <row r="15" spans="1:12" ht="20.25">
      <c r="A15" s="52"/>
      <c r="B15" s="52" t="s">
        <v>103</v>
      </c>
      <c r="C15" s="413" t="s">
        <v>143</v>
      </c>
      <c r="D15" s="413"/>
      <c r="E15" s="413"/>
      <c r="F15" s="414"/>
      <c r="G15" s="415"/>
      <c r="H15" s="414">
        <f>F9</f>
        <v>400</v>
      </c>
      <c r="I15" s="415"/>
    </row>
    <row r="16" spans="1:12" ht="21" thickBot="1">
      <c r="A16" s="117"/>
      <c r="B16" s="115"/>
      <c r="C16" s="437" t="s">
        <v>144</v>
      </c>
      <c r="D16" s="438"/>
      <c r="E16" s="439"/>
      <c r="F16" s="120"/>
      <c r="G16" s="121"/>
      <c r="H16" s="121"/>
      <c r="I16" s="125"/>
    </row>
    <row r="17" spans="1:9" ht="20.25">
      <c r="A17" s="118"/>
      <c r="B17" s="116"/>
      <c r="C17" s="434" t="s">
        <v>146</v>
      </c>
      <c r="D17" s="435"/>
      <c r="E17" s="436"/>
      <c r="F17" s="119"/>
      <c r="G17" s="122"/>
      <c r="H17" s="122"/>
      <c r="I17" s="126"/>
    </row>
    <row r="18" spans="1:9" ht="20.25">
      <c r="A18" s="52" t="s">
        <v>147</v>
      </c>
      <c r="B18" s="52"/>
      <c r="C18" s="413" t="s">
        <v>82</v>
      </c>
      <c r="D18" s="413"/>
      <c r="E18" s="413"/>
      <c r="F18" s="414">
        <f>F14</f>
        <v>400</v>
      </c>
      <c r="G18" s="415"/>
      <c r="H18" s="414"/>
      <c r="I18" s="415"/>
    </row>
    <row r="19" spans="1:9" ht="20.25">
      <c r="A19" s="44"/>
      <c r="B19" s="52" t="s">
        <v>141</v>
      </c>
      <c r="C19" s="420" t="s">
        <v>148</v>
      </c>
      <c r="D19" s="420"/>
      <c r="E19" s="420"/>
      <c r="F19" s="414">
        <f>D6</f>
        <v>0</v>
      </c>
      <c r="G19" s="415"/>
      <c r="H19" s="414">
        <f>F18</f>
        <v>400</v>
      </c>
      <c r="I19" s="415"/>
    </row>
    <row r="20" spans="1:9" ht="21" thickBot="1">
      <c r="A20" s="127"/>
      <c r="B20" s="115"/>
      <c r="C20" s="440" t="s">
        <v>149</v>
      </c>
      <c r="D20" s="441"/>
      <c r="E20" s="442"/>
      <c r="F20" s="120"/>
      <c r="G20" s="121"/>
      <c r="H20" s="121"/>
      <c r="I20" s="125"/>
    </row>
    <row r="21" spans="1:9" ht="20.25">
      <c r="A21" s="128"/>
      <c r="B21" s="116"/>
      <c r="C21" s="443" t="s">
        <v>150</v>
      </c>
      <c r="D21" s="444"/>
      <c r="E21" s="445"/>
      <c r="F21" s="119"/>
      <c r="G21" s="122"/>
      <c r="H21" s="122"/>
      <c r="I21" s="126"/>
    </row>
    <row r="22" spans="1:9" ht="21">
      <c r="A22" s="52" t="s">
        <v>106</v>
      </c>
      <c r="B22" s="100"/>
      <c r="C22" s="420" t="s">
        <v>151</v>
      </c>
      <c r="D22" s="420"/>
      <c r="E22" s="420"/>
      <c r="F22" s="414">
        <f>F18</f>
        <v>400</v>
      </c>
      <c r="G22" s="415"/>
      <c r="H22" s="414"/>
      <c r="I22" s="415"/>
    </row>
    <row r="23" spans="1:9" ht="20.25">
      <c r="A23" s="88"/>
      <c r="B23" s="52" t="s">
        <v>147</v>
      </c>
      <c r="C23" s="420" t="s">
        <v>82</v>
      </c>
      <c r="D23" s="420"/>
      <c r="E23" s="420"/>
      <c r="F23" s="414">
        <f>D8</f>
        <v>0</v>
      </c>
      <c r="G23" s="415"/>
      <c r="H23" s="414">
        <f>F22</f>
        <v>400</v>
      </c>
      <c r="I23" s="415"/>
    </row>
    <row r="24" spans="1:9" ht="15.75" thickBot="1">
      <c r="D24" s="113"/>
      <c r="E24" s="113"/>
      <c r="F24" s="113"/>
    </row>
    <row r="25" spans="1:9" ht="21.75" thickBot="1">
      <c r="A25" s="1"/>
      <c r="B25" s="431" t="s">
        <v>152</v>
      </c>
      <c r="C25" s="432"/>
      <c r="D25" s="432"/>
      <c r="E25" s="432"/>
      <c r="F25" s="433"/>
      <c r="G25" s="1"/>
      <c r="H25" s="1"/>
      <c r="I25" s="1"/>
    </row>
    <row r="26" spans="1:9" ht="21.75" thickBot="1">
      <c r="A26" s="130"/>
      <c r="B26" s="131"/>
      <c r="C26" s="131"/>
      <c r="D26" s="131"/>
      <c r="E26" s="131"/>
      <c r="F26" s="131"/>
      <c r="G26" s="131"/>
      <c r="H26" s="132"/>
      <c r="I26" s="1"/>
    </row>
    <row r="27" spans="1:9" ht="21.75" thickBot="1">
      <c r="A27" s="133"/>
      <c r="B27" s="4" t="s">
        <v>153</v>
      </c>
      <c r="C27" s="4"/>
      <c r="D27" s="4"/>
      <c r="E27" s="451">
        <v>2540000</v>
      </c>
      <c r="F27" s="452"/>
      <c r="G27" s="4"/>
      <c r="H27" s="134"/>
      <c r="I27" s="1"/>
    </row>
    <row r="28" spans="1:9" ht="21.75" thickBot="1">
      <c r="A28" s="133"/>
      <c r="B28" s="4" t="s">
        <v>154</v>
      </c>
      <c r="C28" s="4"/>
      <c r="D28" s="148">
        <v>0.19</v>
      </c>
      <c r="E28" s="453">
        <f>E27*D28</f>
        <v>482600</v>
      </c>
      <c r="F28" s="454"/>
      <c r="G28" s="4"/>
      <c r="H28" s="134"/>
      <c r="I28" s="1"/>
    </row>
    <row r="29" spans="1:9" ht="21.75" thickBot="1">
      <c r="A29" s="133"/>
      <c r="B29" s="4" t="s">
        <v>155</v>
      </c>
      <c r="C29" s="4"/>
      <c r="D29" s="4"/>
      <c r="E29" s="455">
        <v>240000</v>
      </c>
      <c r="F29" s="456"/>
      <c r="G29" s="4"/>
      <c r="H29" s="134"/>
      <c r="I29" s="1"/>
    </row>
    <row r="30" spans="1:9" ht="21.75" thickBot="1">
      <c r="A30" s="133"/>
      <c r="B30" s="4" t="s">
        <v>156</v>
      </c>
      <c r="C30" s="4"/>
      <c r="D30" s="4"/>
      <c r="E30" s="453">
        <f>E27+E28+E29</f>
        <v>3262600</v>
      </c>
      <c r="F30" s="454"/>
      <c r="G30" s="4"/>
      <c r="H30" s="134"/>
      <c r="I30" s="1"/>
    </row>
    <row r="31" spans="1:9" ht="21.75" thickBot="1">
      <c r="A31" s="135"/>
      <c r="B31" s="136"/>
      <c r="C31" s="136"/>
      <c r="D31" s="136"/>
      <c r="E31" s="136"/>
      <c r="F31" s="136"/>
      <c r="G31" s="136"/>
      <c r="H31" s="137"/>
      <c r="I31" s="1"/>
    </row>
    <row r="32" spans="1:9" ht="21">
      <c r="A32" s="1"/>
      <c r="B32" s="1"/>
      <c r="C32" s="1"/>
      <c r="D32" s="1"/>
      <c r="E32" s="1"/>
      <c r="F32" s="1"/>
      <c r="G32" s="1"/>
      <c r="H32" s="1"/>
      <c r="I32" s="1"/>
    </row>
    <row r="33" spans="1:9" ht="20.25">
      <c r="A33" s="89" t="s">
        <v>64</v>
      </c>
      <c r="B33" s="89" t="s">
        <v>66</v>
      </c>
      <c r="C33" s="423" t="s">
        <v>67</v>
      </c>
      <c r="D33" s="423"/>
      <c r="E33" s="423"/>
      <c r="F33" s="424" t="s">
        <v>65</v>
      </c>
      <c r="G33" s="425"/>
      <c r="H33" s="424" t="s">
        <v>65</v>
      </c>
      <c r="I33" s="425"/>
    </row>
    <row r="34" spans="1:9" ht="20.25">
      <c r="A34" s="91"/>
      <c r="B34" s="92"/>
      <c r="C34" s="448" t="s">
        <v>164</v>
      </c>
      <c r="D34" s="449"/>
      <c r="E34" s="450"/>
      <c r="F34" s="91"/>
      <c r="G34" s="114"/>
      <c r="H34" s="114"/>
      <c r="I34" s="92"/>
    </row>
    <row r="35" spans="1:9" ht="21">
      <c r="A35" s="99" t="s">
        <v>157</v>
      </c>
      <c r="B35" s="52"/>
      <c r="C35" s="413" t="s">
        <v>158</v>
      </c>
      <c r="D35" s="413"/>
      <c r="E35" s="413"/>
      <c r="F35" s="414">
        <f>E30</f>
        <v>3262600</v>
      </c>
      <c r="G35" s="415"/>
      <c r="H35" s="414">
        <f>F31</f>
        <v>0</v>
      </c>
      <c r="I35" s="415"/>
    </row>
    <row r="36" spans="1:9" ht="21">
      <c r="A36" s="99"/>
      <c r="B36" s="52" t="s">
        <v>159</v>
      </c>
      <c r="C36" s="419" t="s">
        <v>169</v>
      </c>
      <c r="D36" s="413"/>
      <c r="E36" s="413"/>
      <c r="F36" s="414"/>
      <c r="G36" s="415"/>
      <c r="H36" s="414">
        <f>E27</f>
        <v>2540000</v>
      </c>
      <c r="I36" s="415"/>
    </row>
    <row r="37" spans="1:9" ht="21">
      <c r="A37" s="99"/>
      <c r="B37" s="52" t="s">
        <v>139</v>
      </c>
      <c r="C37" s="457" t="s">
        <v>161</v>
      </c>
      <c r="D37" s="458"/>
      <c r="E37" s="459"/>
      <c r="F37" s="93"/>
      <c r="G37" s="94"/>
      <c r="H37" s="414">
        <f>E28</f>
        <v>482600</v>
      </c>
      <c r="I37" s="415"/>
    </row>
    <row r="38" spans="1:9" ht="21">
      <c r="A38" s="99"/>
      <c r="B38" s="52" t="s">
        <v>163</v>
      </c>
      <c r="C38" s="416" t="s">
        <v>162</v>
      </c>
      <c r="D38" s="417"/>
      <c r="E38" s="418"/>
      <c r="F38" s="414"/>
      <c r="G38" s="415"/>
      <c r="H38" s="414">
        <f>E29</f>
        <v>240000</v>
      </c>
      <c r="I38" s="415"/>
    </row>
    <row r="40" spans="1:9" ht="15.75" thickBot="1"/>
    <row r="41" spans="1:9" ht="21.75" thickBot="1">
      <c r="A41" s="146" t="s">
        <v>68</v>
      </c>
      <c r="B41" s="1"/>
      <c r="C41" s="1"/>
      <c r="D41" s="1"/>
      <c r="E41" s="1"/>
      <c r="F41" s="1"/>
      <c r="G41" s="1"/>
      <c r="H41" s="1"/>
      <c r="I41" s="1"/>
    </row>
    <row r="42" spans="1:9" ht="21">
      <c r="A42" s="1"/>
      <c r="B42" s="1" t="s">
        <v>165</v>
      </c>
      <c r="C42" s="1"/>
      <c r="D42" s="1"/>
      <c r="E42" s="1"/>
      <c r="F42" s="1"/>
      <c r="G42" s="1"/>
      <c r="H42" s="1"/>
      <c r="I42" s="1"/>
    </row>
    <row r="43" spans="1:9" ht="21">
      <c r="A43" s="1"/>
      <c r="B43" s="1"/>
      <c r="C43" s="1"/>
      <c r="D43" s="1"/>
      <c r="E43" s="1"/>
      <c r="F43" s="1"/>
      <c r="G43" s="1"/>
      <c r="H43" s="1"/>
      <c r="I43" s="1"/>
    </row>
    <row r="44" spans="1:9" ht="20.25">
      <c r="A44" s="89" t="s">
        <v>64</v>
      </c>
      <c r="B44" s="89" t="s">
        <v>66</v>
      </c>
      <c r="C44" s="423" t="s">
        <v>67</v>
      </c>
      <c r="D44" s="423"/>
      <c r="E44" s="423"/>
      <c r="F44" s="424" t="s">
        <v>65</v>
      </c>
      <c r="G44" s="425"/>
      <c r="H44" s="424" t="s">
        <v>65</v>
      </c>
      <c r="I44" s="425"/>
    </row>
    <row r="45" spans="1:9" ht="20.25">
      <c r="A45" s="91"/>
      <c r="B45" s="92"/>
      <c r="C45" s="448" t="s">
        <v>166</v>
      </c>
      <c r="D45" s="449"/>
      <c r="E45" s="450"/>
      <c r="F45" s="91"/>
      <c r="G45" s="114"/>
      <c r="H45" s="114"/>
      <c r="I45" s="92"/>
    </row>
    <row r="46" spans="1:9" ht="21">
      <c r="A46" s="99" t="s">
        <v>163</v>
      </c>
      <c r="B46" s="52"/>
      <c r="C46" s="413" t="s">
        <v>162</v>
      </c>
      <c r="D46" s="413"/>
      <c r="E46" s="413"/>
      <c r="F46" s="414">
        <f>H38</f>
        <v>240000</v>
      </c>
      <c r="G46" s="415"/>
      <c r="H46" s="414">
        <f>F42</f>
        <v>0</v>
      </c>
      <c r="I46" s="415"/>
    </row>
    <row r="47" spans="1:9" ht="21">
      <c r="A47" s="138"/>
      <c r="B47" s="49" t="s">
        <v>157</v>
      </c>
      <c r="C47" s="460" t="s">
        <v>168</v>
      </c>
      <c r="D47" s="461"/>
      <c r="E47" s="462"/>
      <c r="F47" s="463"/>
      <c r="G47" s="464"/>
      <c r="H47" s="463">
        <f>F46</f>
        <v>240000</v>
      </c>
      <c r="I47" s="464"/>
    </row>
    <row r="48" spans="1:9" ht="21">
      <c r="A48" s="139" t="s">
        <v>167</v>
      </c>
      <c r="B48" s="140"/>
      <c r="C48" s="141"/>
      <c r="D48" s="142"/>
      <c r="E48" s="142"/>
      <c r="F48" s="143"/>
      <c r="G48" s="143"/>
      <c r="H48" s="143"/>
      <c r="I48" s="143"/>
    </row>
    <row r="49" spans="1:9" ht="21" customHeight="1">
      <c r="A49" s="139"/>
      <c r="B49" s="140"/>
      <c r="C49" s="448" t="s">
        <v>170</v>
      </c>
      <c r="D49" s="449"/>
      <c r="E49" s="450"/>
      <c r="F49" s="143"/>
      <c r="G49" s="143"/>
      <c r="H49" s="143"/>
      <c r="I49" s="143"/>
    </row>
    <row r="50" spans="1:9" ht="21">
      <c r="A50" s="99" t="s">
        <v>163</v>
      </c>
      <c r="B50" s="52"/>
      <c r="C50" s="457" t="s">
        <v>161</v>
      </c>
      <c r="D50" s="458"/>
      <c r="E50" s="459"/>
      <c r="F50" s="414">
        <f>F46</f>
        <v>240000</v>
      </c>
      <c r="G50" s="415"/>
      <c r="H50" s="414">
        <f>E39</f>
        <v>0</v>
      </c>
      <c r="I50" s="415"/>
    </row>
    <row r="51" spans="1:9" ht="21">
      <c r="A51" s="99"/>
      <c r="B51" s="52" t="s">
        <v>171</v>
      </c>
      <c r="C51" s="416" t="s">
        <v>162</v>
      </c>
      <c r="D51" s="417"/>
      <c r="E51" s="418"/>
      <c r="F51" s="414"/>
      <c r="G51" s="415"/>
      <c r="H51" s="414">
        <f>F50</f>
        <v>240000</v>
      </c>
      <c r="I51" s="415"/>
    </row>
    <row r="53" spans="1:9">
      <c r="A53" t="s">
        <v>172</v>
      </c>
    </row>
    <row r="54" spans="1:9">
      <c r="A54" t="s">
        <v>173</v>
      </c>
    </row>
    <row r="55" spans="1:9">
      <c r="A55" t="s">
        <v>174</v>
      </c>
    </row>
    <row r="56" spans="1:9">
      <c r="A56" t="s">
        <v>175</v>
      </c>
    </row>
    <row r="57" spans="1:9">
      <c r="A57" t="s">
        <v>176</v>
      </c>
      <c r="E57" s="465">
        <v>180000</v>
      </c>
      <c r="F57" s="466"/>
    </row>
    <row r="59" spans="1:9" ht="20.25">
      <c r="A59" s="89" t="s">
        <v>64</v>
      </c>
      <c r="B59" s="89" t="s">
        <v>66</v>
      </c>
      <c r="C59" s="423" t="s">
        <v>67</v>
      </c>
      <c r="D59" s="423"/>
      <c r="E59" s="423"/>
      <c r="F59" s="424" t="s">
        <v>65</v>
      </c>
      <c r="G59" s="425"/>
      <c r="H59" s="424" t="s">
        <v>65</v>
      </c>
      <c r="I59" s="425"/>
    </row>
    <row r="60" spans="1:9" ht="21">
      <c r="A60" s="99" t="s">
        <v>163</v>
      </c>
      <c r="B60" s="52"/>
      <c r="C60" s="413" t="s">
        <v>162</v>
      </c>
      <c r="D60" s="413"/>
      <c r="E60" s="413"/>
      <c r="F60" s="414">
        <f>H61+H62</f>
        <v>240000</v>
      </c>
      <c r="G60" s="415"/>
      <c r="H60" s="414">
        <f>F57</f>
        <v>0</v>
      </c>
      <c r="I60" s="415"/>
    </row>
    <row r="61" spans="1:9" ht="21">
      <c r="A61" s="99"/>
      <c r="B61" s="52" t="s">
        <v>157</v>
      </c>
      <c r="C61" s="419" t="s">
        <v>169</v>
      </c>
      <c r="D61" s="413"/>
      <c r="E61" s="413"/>
      <c r="F61" s="414"/>
      <c r="G61" s="415"/>
      <c r="H61" s="414">
        <f>E57</f>
        <v>180000</v>
      </c>
      <c r="I61" s="415"/>
    </row>
    <row r="62" spans="1:9" ht="21">
      <c r="A62" s="99"/>
      <c r="B62" s="52" t="s">
        <v>171</v>
      </c>
      <c r="C62" s="457" t="s">
        <v>161</v>
      </c>
      <c r="D62" s="458"/>
      <c r="E62" s="459"/>
      <c r="F62" s="93"/>
      <c r="G62" s="94"/>
      <c r="H62" s="414">
        <v>60000</v>
      </c>
      <c r="I62" s="415"/>
    </row>
    <row r="64" spans="1:9">
      <c r="A64" s="144" t="s">
        <v>68</v>
      </c>
    </row>
    <row r="65" spans="1:9">
      <c r="A65" s="145" t="s">
        <v>177</v>
      </c>
    </row>
    <row r="66" spans="1:9">
      <c r="A66" s="145" t="s">
        <v>183</v>
      </c>
    </row>
    <row r="67" spans="1:9">
      <c r="A67" s="145" t="s">
        <v>184</v>
      </c>
    </row>
    <row r="68" spans="1:9">
      <c r="B68" s="467" t="s">
        <v>182</v>
      </c>
      <c r="C68" s="468"/>
      <c r="D68" s="468"/>
      <c r="E68" s="468"/>
      <c r="F68" s="469"/>
    </row>
    <row r="69" spans="1:9" ht="20.25">
      <c r="A69" s="89" t="s">
        <v>64</v>
      </c>
      <c r="B69" s="89" t="s">
        <v>66</v>
      </c>
      <c r="C69" s="423" t="s">
        <v>67</v>
      </c>
      <c r="D69" s="423"/>
      <c r="E69" s="423"/>
      <c r="F69" s="424" t="s">
        <v>65</v>
      </c>
      <c r="G69" s="425"/>
      <c r="H69" s="424" t="s">
        <v>65</v>
      </c>
      <c r="I69" s="425"/>
    </row>
    <row r="70" spans="1:9" ht="21">
      <c r="A70" s="99" t="s">
        <v>163</v>
      </c>
      <c r="B70" s="52"/>
      <c r="C70" s="413" t="s">
        <v>179</v>
      </c>
      <c r="D70" s="413"/>
      <c r="E70" s="413"/>
      <c r="F70" s="470">
        <v>500000</v>
      </c>
      <c r="G70" s="471"/>
      <c r="H70" s="414">
        <f>F65</f>
        <v>0</v>
      </c>
      <c r="I70" s="415"/>
    </row>
    <row r="71" spans="1:9" ht="21">
      <c r="A71" s="99" t="s">
        <v>178</v>
      </c>
      <c r="B71" s="52"/>
      <c r="C71" s="419" t="s">
        <v>180</v>
      </c>
      <c r="D71" s="413"/>
      <c r="E71" s="413"/>
      <c r="F71" s="470">
        <v>2711800</v>
      </c>
      <c r="G71" s="471"/>
      <c r="H71" s="414"/>
      <c r="I71" s="415"/>
    </row>
    <row r="72" spans="1:9" ht="21">
      <c r="A72" s="99"/>
      <c r="B72" s="52" t="s">
        <v>157</v>
      </c>
      <c r="C72" s="457" t="s">
        <v>181</v>
      </c>
      <c r="D72" s="458"/>
      <c r="E72" s="459"/>
      <c r="F72" s="93"/>
      <c r="G72" s="94"/>
      <c r="H72" s="472">
        <f>F70+F71</f>
        <v>3211800</v>
      </c>
      <c r="I72" s="473"/>
    </row>
  </sheetData>
  <sheetProtection password="C7AA" sheet="1" objects="1" scenarios="1"/>
  <mergeCells count="99">
    <mergeCell ref="C71:E71"/>
    <mergeCell ref="F71:G71"/>
    <mergeCell ref="H71:I71"/>
    <mergeCell ref="C72:E72"/>
    <mergeCell ref="H72:I72"/>
    <mergeCell ref="B68:F68"/>
    <mergeCell ref="C69:E69"/>
    <mergeCell ref="F69:G69"/>
    <mergeCell ref="H69:I69"/>
    <mergeCell ref="C70:E70"/>
    <mergeCell ref="F70:G70"/>
    <mergeCell ref="H70:I70"/>
    <mergeCell ref="C61:E61"/>
    <mergeCell ref="F61:G61"/>
    <mergeCell ref="H61:I61"/>
    <mergeCell ref="C62:E62"/>
    <mergeCell ref="H62:I62"/>
    <mergeCell ref="C59:E59"/>
    <mergeCell ref="F59:G59"/>
    <mergeCell ref="H59:I59"/>
    <mergeCell ref="C60:E60"/>
    <mergeCell ref="F60:G60"/>
    <mergeCell ref="H60:I60"/>
    <mergeCell ref="H50:I50"/>
    <mergeCell ref="C51:E51"/>
    <mergeCell ref="F51:G51"/>
    <mergeCell ref="H51:I51"/>
    <mergeCell ref="E57:F57"/>
    <mergeCell ref="C49:E49"/>
    <mergeCell ref="F50:G50"/>
    <mergeCell ref="C45:E45"/>
    <mergeCell ref="C46:E46"/>
    <mergeCell ref="F46:G46"/>
    <mergeCell ref="C50:E50"/>
    <mergeCell ref="H46:I46"/>
    <mergeCell ref="C47:E47"/>
    <mergeCell ref="F47:G47"/>
    <mergeCell ref="H47:I47"/>
    <mergeCell ref="C38:E38"/>
    <mergeCell ref="F38:G38"/>
    <mergeCell ref="H38:I38"/>
    <mergeCell ref="C37:E37"/>
    <mergeCell ref="H37:I37"/>
    <mergeCell ref="C44:E44"/>
    <mergeCell ref="F44:G44"/>
    <mergeCell ref="H44:I44"/>
    <mergeCell ref="C36:E36"/>
    <mergeCell ref="F36:G36"/>
    <mergeCell ref="H36:I36"/>
    <mergeCell ref="E27:F27"/>
    <mergeCell ref="E28:F28"/>
    <mergeCell ref="E29:F29"/>
    <mergeCell ref="E30:F30"/>
    <mergeCell ref="C33:E33"/>
    <mergeCell ref="F33:G33"/>
    <mergeCell ref="H33:I33"/>
    <mergeCell ref="C34:E34"/>
    <mergeCell ref="C35:E35"/>
    <mergeCell ref="F35:G35"/>
    <mergeCell ref="H35:I35"/>
    <mergeCell ref="C23:E23"/>
    <mergeCell ref="F23:G23"/>
    <mergeCell ref="H23:I23"/>
    <mergeCell ref="C21:E21"/>
    <mergeCell ref="H2:I2"/>
    <mergeCell ref="C8:E8"/>
    <mergeCell ref="C12:E12"/>
    <mergeCell ref="H14:I14"/>
    <mergeCell ref="C15:E15"/>
    <mergeCell ref="F15:G15"/>
    <mergeCell ref="H15:I15"/>
    <mergeCell ref="C10:E10"/>
    <mergeCell ref="F10:G10"/>
    <mergeCell ref="H10:I10"/>
    <mergeCell ref="C11:E11"/>
    <mergeCell ref="F11:G11"/>
    <mergeCell ref="B25:F25"/>
    <mergeCell ref="C22:E22"/>
    <mergeCell ref="F22:G22"/>
    <mergeCell ref="H22:I22"/>
    <mergeCell ref="C13:E13"/>
    <mergeCell ref="C16:E16"/>
    <mergeCell ref="C17:E17"/>
    <mergeCell ref="C20:E20"/>
    <mergeCell ref="C18:E18"/>
    <mergeCell ref="F18:G18"/>
    <mergeCell ref="H18:I18"/>
    <mergeCell ref="C19:E19"/>
    <mergeCell ref="F19:G19"/>
    <mergeCell ref="H19:I19"/>
    <mergeCell ref="C14:E14"/>
    <mergeCell ref="F14:G14"/>
    <mergeCell ref="H11:I11"/>
    <mergeCell ref="C7:E7"/>
    <mergeCell ref="F7:G7"/>
    <mergeCell ref="H7:I7"/>
    <mergeCell ref="C9:E9"/>
    <mergeCell ref="F9:G9"/>
    <mergeCell ref="H9:I9"/>
  </mergeCells>
  <dataValidations count="1">
    <dataValidation type="list" allowBlank="1" showInputMessage="1" showErrorMessage="1" sqref="G4 D28">
      <formula1>$J$2:$J$4</formula1>
    </dataValidation>
  </dataValidations>
  <pageMargins left="0.21" right="0.22" top="0.33" bottom="0.32" header="0.3" footer="0.3"/>
  <pageSetup paperSize="9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7030A0"/>
  </sheetPr>
  <dimension ref="A2:K27"/>
  <sheetViews>
    <sheetView showGridLines="0" workbookViewId="0"/>
  </sheetViews>
  <sheetFormatPr baseColWidth="10" defaultRowHeight="15"/>
  <cols>
    <col min="7" max="7" width="8.5703125" customWidth="1"/>
  </cols>
  <sheetData>
    <row r="2" spans="1:11" ht="21" customHeight="1">
      <c r="A2" s="477" t="s">
        <v>185</v>
      </c>
      <c r="B2" s="478"/>
      <c r="C2" s="478"/>
      <c r="D2" s="478"/>
      <c r="E2" s="478"/>
      <c r="F2" s="478"/>
      <c r="G2" s="478"/>
      <c r="H2" s="479"/>
      <c r="I2" s="1"/>
      <c r="K2" s="372" t="s">
        <v>416</v>
      </c>
    </row>
    <row r="3" spans="1:11" ht="21">
      <c r="A3" s="1"/>
      <c r="B3" s="1"/>
      <c r="C3" s="1"/>
      <c r="D3" s="1"/>
      <c r="E3" s="1"/>
      <c r="F3" s="1"/>
      <c r="G3" s="1"/>
      <c r="H3" s="1"/>
      <c r="I3" s="1"/>
    </row>
    <row r="4" spans="1:11" ht="21">
      <c r="A4" s="1" t="s">
        <v>186</v>
      </c>
      <c r="B4" s="1"/>
      <c r="C4" s="1"/>
      <c r="D4" s="1"/>
      <c r="E4" s="1"/>
      <c r="F4" s="1"/>
      <c r="G4" s="1"/>
      <c r="H4" s="1"/>
      <c r="I4" s="1"/>
    </row>
    <row r="5" spans="1:11" ht="21">
      <c r="A5" s="1" t="s">
        <v>187</v>
      </c>
      <c r="B5" s="1"/>
      <c r="C5" s="1"/>
      <c r="D5" s="1"/>
      <c r="E5" s="1"/>
      <c r="F5" s="1"/>
      <c r="G5" s="1"/>
      <c r="H5" s="1"/>
      <c r="I5" s="1"/>
    </row>
    <row r="6" spans="1:11" ht="21">
      <c r="A6" s="1" t="s">
        <v>188</v>
      </c>
      <c r="B6" s="1"/>
      <c r="C6" s="1"/>
      <c r="D6" s="1"/>
      <c r="E6" s="1"/>
      <c r="F6" s="1"/>
      <c r="G6" s="1"/>
      <c r="H6" s="1"/>
      <c r="I6" s="1"/>
    </row>
    <row r="7" spans="1:11" ht="21">
      <c r="A7" s="1" t="s">
        <v>189</v>
      </c>
      <c r="B7" s="1"/>
      <c r="C7" s="1"/>
      <c r="D7" s="1"/>
      <c r="E7" s="1"/>
      <c r="F7" s="1"/>
      <c r="G7" s="1"/>
      <c r="H7" s="1"/>
      <c r="I7" s="1"/>
    </row>
    <row r="8" spans="1:11" ht="21">
      <c r="A8" s="1" t="s">
        <v>190</v>
      </c>
      <c r="B8" s="1"/>
      <c r="C8" s="1"/>
      <c r="D8" s="1"/>
      <c r="E8" s="1"/>
      <c r="F8" s="480">
        <v>45000</v>
      </c>
      <c r="G8" s="481"/>
      <c r="H8" s="1"/>
      <c r="I8" s="1"/>
    </row>
    <row r="9" spans="1:11" ht="21">
      <c r="A9" s="1"/>
      <c r="B9" s="1"/>
      <c r="C9" s="474" t="s">
        <v>193</v>
      </c>
      <c r="D9" s="475"/>
      <c r="E9" s="476"/>
      <c r="F9" s="149"/>
      <c r="G9" s="149"/>
      <c r="H9" s="1"/>
      <c r="I9" s="1"/>
    </row>
    <row r="10" spans="1:11" ht="20.25">
      <c r="A10" s="89" t="s">
        <v>64</v>
      </c>
      <c r="B10" s="89" t="s">
        <v>66</v>
      </c>
      <c r="C10" s="423" t="s">
        <v>67</v>
      </c>
      <c r="D10" s="423"/>
      <c r="E10" s="423"/>
      <c r="F10" s="424" t="s">
        <v>65</v>
      </c>
      <c r="G10" s="425"/>
      <c r="H10" s="424" t="s">
        <v>65</v>
      </c>
      <c r="I10" s="425"/>
    </row>
    <row r="11" spans="1:11" ht="21">
      <c r="A11" s="99" t="s">
        <v>191</v>
      </c>
      <c r="B11" s="52"/>
      <c r="C11" s="413" t="s">
        <v>197</v>
      </c>
      <c r="D11" s="413"/>
      <c r="E11" s="413"/>
      <c r="F11" s="414">
        <f>F8</f>
        <v>45000</v>
      </c>
      <c r="G11" s="415"/>
      <c r="H11" s="414">
        <f>F5</f>
        <v>0</v>
      </c>
      <c r="I11" s="415"/>
    </row>
    <row r="12" spans="1:11" ht="21">
      <c r="A12" s="99"/>
      <c r="B12" s="52" t="s">
        <v>192</v>
      </c>
      <c r="C12" s="419" t="s">
        <v>196</v>
      </c>
      <c r="D12" s="413"/>
      <c r="E12" s="413"/>
      <c r="F12" s="414"/>
      <c r="G12" s="415"/>
      <c r="H12" s="414">
        <f>F8</f>
        <v>45000</v>
      </c>
      <c r="I12" s="415"/>
    </row>
    <row r="13" spans="1:11" ht="21">
      <c r="A13" s="1"/>
      <c r="B13" s="1"/>
      <c r="C13" s="1"/>
      <c r="D13" s="1"/>
      <c r="E13" s="1"/>
      <c r="F13" s="1"/>
      <c r="G13" s="1"/>
      <c r="H13" s="1"/>
      <c r="I13" s="1"/>
    </row>
    <row r="14" spans="1:11" ht="21">
      <c r="A14" s="1" t="s">
        <v>194</v>
      </c>
      <c r="B14" s="1"/>
      <c r="C14" s="1"/>
      <c r="D14" s="1"/>
      <c r="E14" s="1"/>
      <c r="F14" s="1"/>
      <c r="G14" s="1"/>
      <c r="H14" s="1"/>
      <c r="I14" s="1"/>
    </row>
    <row r="15" spans="1:11" ht="20.25">
      <c r="A15" s="89" t="s">
        <v>64</v>
      </c>
      <c r="B15" s="89" t="s">
        <v>66</v>
      </c>
      <c r="C15" s="423" t="s">
        <v>67</v>
      </c>
      <c r="D15" s="423"/>
      <c r="E15" s="423"/>
      <c r="F15" s="424" t="s">
        <v>65</v>
      </c>
      <c r="G15" s="425"/>
      <c r="H15" s="424" t="s">
        <v>65</v>
      </c>
      <c r="I15" s="425"/>
    </row>
    <row r="16" spans="1:11" ht="21">
      <c r="A16" s="99" t="s">
        <v>157</v>
      </c>
      <c r="B16" s="52"/>
      <c r="C16" s="413" t="s">
        <v>181</v>
      </c>
      <c r="D16" s="413"/>
      <c r="E16" s="413"/>
      <c r="F16" s="414">
        <f>H17+H18</f>
        <v>53550</v>
      </c>
      <c r="G16" s="415"/>
      <c r="H16" s="414"/>
      <c r="I16" s="415"/>
    </row>
    <row r="17" spans="1:9" ht="21">
      <c r="A17" s="99"/>
      <c r="B17" s="52" t="s">
        <v>191</v>
      </c>
      <c r="C17" s="419" t="s">
        <v>198</v>
      </c>
      <c r="D17" s="413"/>
      <c r="E17" s="413"/>
      <c r="F17" s="414"/>
      <c r="G17" s="415"/>
      <c r="H17" s="414">
        <f>H12</f>
        <v>45000</v>
      </c>
      <c r="I17" s="415"/>
    </row>
    <row r="18" spans="1:9" ht="21">
      <c r="A18" s="99"/>
      <c r="B18" s="52" t="s">
        <v>139</v>
      </c>
      <c r="C18" s="457" t="s">
        <v>199</v>
      </c>
      <c r="D18" s="458"/>
      <c r="E18" s="459"/>
      <c r="F18" s="93"/>
      <c r="G18" s="94"/>
      <c r="H18" s="414">
        <f>H17*19%</f>
        <v>8550</v>
      </c>
      <c r="I18" s="415"/>
    </row>
    <row r="19" spans="1:9" ht="21">
      <c r="A19" s="1"/>
      <c r="B19" s="1"/>
      <c r="C19" s="1"/>
      <c r="D19" s="1"/>
      <c r="E19" s="1"/>
      <c r="F19" s="1"/>
      <c r="G19" s="1"/>
      <c r="H19" s="1"/>
      <c r="I19" s="1"/>
    </row>
    <row r="20" spans="1:9" ht="21">
      <c r="A20" s="150" t="s">
        <v>200</v>
      </c>
      <c r="B20" s="1"/>
      <c r="C20" s="1"/>
      <c r="D20" s="1"/>
      <c r="E20" s="1"/>
      <c r="F20" s="1"/>
      <c r="G20" s="1"/>
      <c r="H20" s="1"/>
      <c r="I20" s="1"/>
    </row>
    <row r="21" spans="1:9" ht="21">
      <c r="A21" s="101" t="s">
        <v>201</v>
      </c>
      <c r="B21" s="1"/>
      <c r="C21" s="1"/>
      <c r="D21" s="1"/>
      <c r="E21" s="1"/>
      <c r="F21" s="1"/>
      <c r="G21" s="1"/>
      <c r="H21" s="1"/>
      <c r="I21" s="1"/>
    </row>
    <row r="22" spans="1:9" ht="21">
      <c r="A22" s="151" t="s">
        <v>202</v>
      </c>
      <c r="B22" s="482">
        <v>120000</v>
      </c>
      <c r="C22" s="483"/>
      <c r="D22" s="1" t="s">
        <v>203</v>
      </c>
      <c r="E22" s="1"/>
      <c r="F22" s="1"/>
      <c r="G22" s="1"/>
      <c r="H22" s="1"/>
      <c r="I22" s="1"/>
    </row>
    <row r="23" spans="1:9" ht="20.25">
      <c r="A23" s="89" t="s">
        <v>64</v>
      </c>
      <c r="B23" s="89" t="s">
        <v>66</v>
      </c>
      <c r="C23" s="423" t="s">
        <v>67</v>
      </c>
      <c r="D23" s="423"/>
      <c r="E23" s="423"/>
      <c r="F23" s="424" t="s">
        <v>65</v>
      </c>
      <c r="G23" s="425"/>
      <c r="H23" s="424" t="s">
        <v>65</v>
      </c>
      <c r="I23" s="425"/>
    </row>
    <row r="24" spans="1:9" ht="21">
      <c r="A24" s="99" t="s">
        <v>204</v>
      </c>
      <c r="B24" s="52"/>
      <c r="C24" s="413" t="s">
        <v>205</v>
      </c>
      <c r="D24" s="413"/>
      <c r="E24" s="413"/>
      <c r="F24" s="414">
        <f>H25+H26</f>
        <v>142800</v>
      </c>
      <c r="G24" s="415"/>
      <c r="H24" s="414"/>
      <c r="I24" s="415"/>
    </row>
    <row r="25" spans="1:9" ht="21">
      <c r="A25" s="99"/>
      <c r="B25" s="52" t="s">
        <v>195</v>
      </c>
      <c r="C25" s="419" t="s">
        <v>206</v>
      </c>
      <c r="D25" s="413"/>
      <c r="E25" s="413"/>
      <c r="F25" s="414"/>
      <c r="G25" s="415"/>
      <c r="H25" s="414">
        <f>B22</f>
        <v>120000</v>
      </c>
      <c r="I25" s="415"/>
    </row>
    <row r="26" spans="1:9" ht="21">
      <c r="A26" s="99"/>
      <c r="B26" s="52" t="s">
        <v>139</v>
      </c>
      <c r="C26" s="457" t="s">
        <v>199</v>
      </c>
      <c r="D26" s="458"/>
      <c r="E26" s="459"/>
      <c r="F26" s="93"/>
      <c r="G26" s="94"/>
      <c r="H26" s="414">
        <f>H25*19%</f>
        <v>22800</v>
      </c>
      <c r="I26" s="415"/>
    </row>
    <row r="27" spans="1:9" ht="21">
      <c r="A27" s="1"/>
      <c r="B27" s="1"/>
      <c r="C27" s="1"/>
      <c r="D27" s="1"/>
      <c r="E27" s="1"/>
      <c r="F27" s="1"/>
      <c r="G27" s="1"/>
      <c r="H27" s="1"/>
      <c r="I27" s="1"/>
    </row>
  </sheetData>
  <sheetProtection password="C7AA" sheet="1" objects="1" scenarios="1"/>
  <mergeCells count="35">
    <mergeCell ref="C26:E26"/>
    <mergeCell ref="H26:I26"/>
    <mergeCell ref="B22:C22"/>
    <mergeCell ref="C24:E24"/>
    <mergeCell ref="F24:G24"/>
    <mergeCell ref="H24:I24"/>
    <mergeCell ref="C25:E25"/>
    <mergeCell ref="F25:G25"/>
    <mergeCell ref="H25:I25"/>
    <mergeCell ref="C23:E23"/>
    <mergeCell ref="F23:G23"/>
    <mergeCell ref="H23:I23"/>
    <mergeCell ref="C17:E17"/>
    <mergeCell ref="F17:G17"/>
    <mergeCell ref="H17:I17"/>
    <mergeCell ref="C18:E18"/>
    <mergeCell ref="H18:I18"/>
    <mergeCell ref="C15:E15"/>
    <mergeCell ref="F15:G15"/>
    <mergeCell ref="H15:I15"/>
    <mergeCell ref="C16:E16"/>
    <mergeCell ref="F16:G16"/>
    <mergeCell ref="H16:I16"/>
    <mergeCell ref="C12:E12"/>
    <mergeCell ref="F12:G12"/>
    <mergeCell ref="H12:I12"/>
    <mergeCell ref="C9:E9"/>
    <mergeCell ref="A2:H2"/>
    <mergeCell ref="F8:G8"/>
    <mergeCell ref="C10:E10"/>
    <mergeCell ref="F10:G10"/>
    <mergeCell ref="H10:I10"/>
    <mergeCell ref="C11:E11"/>
    <mergeCell ref="F11:G11"/>
    <mergeCell ref="H11:I11"/>
  </mergeCells>
  <pageMargins left="0.14000000000000001" right="0.2" top="0.34" bottom="0.15" header="0.3" footer="0.14000000000000001"/>
  <pageSetup paperSize="9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9" tint="-0.499984740745262"/>
  </sheetPr>
  <dimension ref="A2:O35"/>
  <sheetViews>
    <sheetView showGridLines="0" workbookViewId="0">
      <selection activeCell="O7" sqref="O7"/>
    </sheetView>
  </sheetViews>
  <sheetFormatPr baseColWidth="10" defaultRowHeight="15"/>
  <cols>
    <col min="1" max="1" width="5.7109375" customWidth="1"/>
    <col min="2" max="2" width="8.28515625" customWidth="1"/>
    <col min="3" max="3" width="9.5703125" customWidth="1"/>
    <col min="5" max="5" width="13.5703125" customWidth="1"/>
    <col min="6" max="6" width="8.7109375" customWidth="1"/>
    <col min="7" max="7" width="7.140625" customWidth="1"/>
    <col min="8" max="8" width="8.7109375" customWidth="1"/>
    <col min="9" max="9" width="7.5703125" customWidth="1"/>
    <col min="10" max="10" width="13.42578125" customWidth="1"/>
    <col min="11" max="13" width="0" hidden="1" customWidth="1"/>
  </cols>
  <sheetData>
    <row r="2" spans="1:15" ht="19.5" customHeight="1">
      <c r="A2" s="491" t="s">
        <v>216</v>
      </c>
      <c r="B2" s="492"/>
      <c r="C2" s="492"/>
      <c r="D2" s="492"/>
      <c r="E2" s="492"/>
      <c r="F2" s="492"/>
      <c r="G2" s="492"/>
      <c r="H2" s="492"/>
      <c r="I2" s="492"/>
      <c r="J2" s="493"/>
      <c r="O2" s="372" t="s">
        <v>416</v>
      </c>
    </row>
    <row r="3" spans="1:15" ht="15.75" customHeight="1">
      <c r="A3" s="161"/>
      <c r="B3" s="154"/>
      <c r="C3" s="154" t="s">
        <v>217</v>
      </c>
      <c r="D3" s="154"/>
      <c r="E3" s="154"/>
      <c r="F3" s="484">
        <v>10000</v>
      </c>
      <c r="G3" s="485"/>
      <c r="H3" s="154" t="s">
        <v>218</v>
      </c>
      <c r="I3" s="154"/>
      <c r="J3" s="173">
        <v>200</v>
      </c>
    </row>
    <row r="4" spans="1:15" ht="21">
      <c r="A4" t="s">
        <v>219</v>
      </c>
      <c r="B4" s="2"/>
      <c r="C4" s="2"/>
      <c r="D4" s="2"/>
      <c r="E4" s="154"/>
      <c r="F4" s="154"/>
      <c r="G4" s="154"/>
      <c r="H4" s="154"/>
      <c r="I4" s="154"/>
      <c r="J4" s="154"/>
    </row>
    <row r="5" spans="1:15" ht="21">
      <c r="A5" t="s">
        <v>222</v>
      </c>
      <c r="E5" s="154"/>
      <c r="F5" s="154"/>
      <c r="G5" s="154"/>
      <c r="H5" s="154"/>
      <c r="I5" s="154"/>
      <c r="J5" s="154"/>
    </row>
    <row r="6" spans="1:15">
      <c r="A6" t="s">
        <v>220</v>
      </c>
      <c r="E6" s="2"/>
      <c r="F6" s="2"/>
      <c r="G6" s="2"/>
      <c r="H6" s="2"/>
      <c r="I6" s="2"/>
      <c r="J6" s="2"/>
      <c r="M6" s="160"/>
    </row>
    <row r="7" spans="1:15">
      <c r="A7" t="s">
        <v>221</v>
      </c>
    </row>
    <row r="8" spans="1:15">
      <c r="A8" t="s">
        <v>223</v>
      </c>
    </row>
    <row r="9" spans="1:15">
      <c r="A9" s="158" t="s">
        <v>224</v>
      </c>
    </row>
    <row r="10" spans="1:15" ht="21">
      <c r="A10" s="145" t="s">
        <v>225</v>
      </c>
      <c r="G10" t="s">
        <v>226</v>
      </c>
      <c r="I10" s="497">
        <f>F3*81%</f>
        <v>8100.0000000000009</v>
      </c>
      <c r="J10" s="498"/>
    </row>
    <row r="11" spans="1:15">
      <c r="A11" s="87"/>
      <c r="G11" t="s">
        <v>154</v>
      </c>
      <c r="I11" s="172">
        <v>0.19</v>
      </c>
      <c r="J11" s="171">
        <f>I10*I11</f>
        <v>1539.0000000000002</v>
      </c>
    </row>
    <row r="12" spans="1:15" ht="21">
      <c r="I12" s="497">
        <f>I10+J11</f>
        <v>9639.0000000000018</v>
      </c>
      <c r="J12" s="498"/>
    </row>
    <row r="13" spans="1:15">
      <c r="I13" s="162" t="s">
        <v>227</v>
      </c>
      <c r="J13" s="174">
        <v>0.26</v>
      </c>
      <c r="L13">
        <v>375</v>
      </c>
    </row>
    <row r="14" spans="1:15" ht="19.5">
      <c r="C14" s="494" t="s">
        <v>228</v>
      </c>
      <c r="D14" s="495"/>
      <c r="E14" s="496"/>
    </row>
    <row r="15" spans="1:15" ht="20.25">
      <c r="A15" s="153" t="s">
        <v>64</v>
      </c>
      <c r="B15" s="153" t="s">
        <v>66</v>
      </c>
      <c r="C15" s="423" t="s">
        <v>67</v>
      </c>
      <c r="D15" s="423"/>
      <c r="E15" s="423"/>
      <c r="F15" s="424" t="s">
        <v>65</v>
      </c>
      <c r="G15" s="425"/>
      <c r="H15" s="424" t="s">
        <v>65</v>
      </c>
      <c r="I15" s="425"/>
      <c r="K15" s="129">
        <v>0.19</v>
      </c>
      <c r="L15">
        <v>0</v>
      </c>
    </row>
    <row r="16" spans="1:15" ht="21">
      <c r="A16" s="99">
        <v>118</v>
      </c>
      <c r="B16" s="52"/>
      <c r="C16" s="490" t="s">
        <v>229</v>
      </c>
      <c r="D16" s="490"/>
      <c r="E16" s="490"/>
      <c r="F16" s="414">
        <f>I10</f>
        <v>8100.0000000000009</v>
      </c>
      <c r="G16" s="415"/>
      <c r="H16" s="414"/>
      <c r="I16" s="415"/>
      <c r="K16" s="129">
        <v>0.23</v>
      </c>
      <c r="L16" s="129">
        <v>0.09</v>
      </c>
    </row>
    <row r="17" spans="1:13" ht="21" customHeight="1">
      <c r="A17" s="99">
        <v>133</v>
      </c>
      <c r="B17" s="52"/>
      <c r="C17" s="413" t="s">
        <v>230</v>
      </c>
      <c r="D17" s="413"/>
      <c r="E17" s="413"/>
      <c r="F17" s="414">
        <f>F3*J13</f>
        <v>2600</v>
      </c>
      <c r="G17" s="415"/>
      <c r="H17" s="414"/>
      <c r="I17" s="415"/>
      <c r="K17" s="129">
        <v>0.26</v>
      </c>
      <c r="L17" s="129">
        <v>0.19</v>
      </c>
    </row>
    <row r="18" spans="1:13" ht="21">
      <c r="A18" s="99" t="s">
        <v>139</v>
      </c>
      <c r="B18" s="52"/>
      <c r="C18" s="413" t="s">
        <v>231</v>
      </c>
      <c r="D18" s="413"/>
      <c r="E18" s="413"/>
      <c r="F18" s="414">
        <f>J11</f>
        <v>1539.0000000000002</v>
      </c>
      <c r="G18" s="415"/>
      <c r="H18" s="414"/>
      <c r="I18" s="415"/>
    </row>
    <row r="19" spans="1:13" ht="21">
      <c r="A19" s="138"/>
      <c r="B19" s="52" t="s">
        <v>232</v>
      </c>
      <c r="C19" s="416" t="s">
        <v>233</v>
      </c>
      <c r="D19" s="417"/>
      <c r="E19" s="418"/>
      <c r="F19" s="414"/>
      <c r="G19" s="415"/>
      <c r="H19" s="414">
        <f>SUM(F16,F17,F18)</f>
        <v>12239</v>
      </c>
      <c r="I19" s="415"/>
    </row>
    <row r="20" spans="1:13" ht="21">
      <c r="A20" s="167"/>
      <c r="B20" s="116"/>
      <c r="C20" s="486" t="s">
        <v>234</v>
      </c>
      <c r="D20" s="461"/>
      <c r="E20" s="462"/>
      <c r="F20" s="155"/>
      <c r="G20" s="165"/>
      <c r="H20" s="165"/>
      <c r="I20" s="156"/>
    </row>
    <row r="21" spans="1:13" ht="21">
      <c r="A21" s="99">
        <v>692</v>
      </c>
      <c r="B21" s="163"/>
      <c r="C21" s="413" t="s">
        <v>235</v>
      </c>
      <c r="D21" s="413"/>
      <c r="E21" s="413"/>
      <c r="F21" s="414">
        <f>F17</f>
        <v>2600</v>
      </c>
      <c r="G21" s="415"/>
      <c r="H21" s="414"/>
      <c r="I21" s="415"/>
    </row>
    <row r="22" spans="1:13" ht="21">
      <c r="A22" s="99"/>
      <c r="B22" s="99">
        <v>133</v>
      </c>
      <c r="C22" s="413" t="s">
        <v>230</v>
      </c>
      <c r="D22" s="413"/>
      <c r="E22" s="413"/>
      <c r="F22" s="414"/>
      <c r="G22" s="415"/>
      <c r="H22" s="414">
        <f>F21</f>
        <v>2600</v>
      </c>
      <c r="I22" s="415"/>
    </row>
    <row r="23" spans="1:13" ht="21">
      <c r="A23" s="159" t="s">
        <v>243</v>
      </c>
      <c r="B23" s="164"/>
      <c r="C23" s="168"/>
      <c r="D23" s="168"/>
      <c r="E23" s="168"/>
      <c r="F23" s="169"/>
      <c r="G23" s="169"/>
      <c r="H23" s="169"/>
      <c r="I23" s="169"/>
    </row>
    <row r="24" spans="1:13" ht="21">
      <c r="A24" s="164"/>
      <c r="B24" s="484">
        <v>1800</v>
      </c>
      <c r="C24" s="485"/>
      <c r="D24" s="168"/>
      <c r="E24" s="168"/>
      <c r="F24" s="169"/>
      <c r="G24" s="169"/>
      <c r="H24" s="169"/>
      <c r="I24" s="169"/>
    </row>
    <row r="26" spans="1:13">
      <c r="A26" s="158" t="s">
        <v>236</v>
      </c>
    </row>
    <row r="27" spans="1:13" ht="18.75">
      <c r="C27" s="487" t="s">
        <v>237</v>
      </c>
      <c r="D27" s="488"/>
      <c r="E27" s="489"/>
    </row>
    <row r="28" spans="1:13" ht="20.25">
      <c r="A28" s="157" t="s">
        <v>64</v>
      </c>
      <c r="B28" s="157" t="s">
        <v>66</v>
      </c>
      <c r="C28" s="423" t="s">
        <v>67</v>
      </c>
      <c r="D28" s="423"/>
      <c r="E28" s="423"/>
      <c r="F28" s="424" t="s">
        <v>65</v>
      </c>
      <c r="G28" s="425"/>
      <c r="H28" s="424" t="s">
        <v>65</v>
      </c>
      <c r="I28" s="425"/>
    </row>
    <row r="29" spans="1:13" ht="20.25">
      <c r="A29" s="52">
        <v>512</v>
      </c>
      <c r="B29" s="52"/>
      <c r="C29" s="490" t="s">
        <v>238</v>
      </c>
      <c r="D29" s="490"/>
      <c r="E29" s="490"/>
      <c r="F29" s="414">
        <f>B24</f>
        <v>1800</v>
      </c>
      <c r="G29" s="415"/>
      <c r="H29" s="414"/>
      <c r="I29" s="415"/>
    </row>
    <row r="30" spans="1:13" ht="20.25">
      <c r="A30" s="52" t="s">
        <v>239</v>
      </c>
      <c r="B30" s="52"/>
      <c r="C30" s="413" t="s">
        <v>240</v>
      </c>
      <c r="D30" s="413"/>
      <c r="E30" s="413"/>
      <c r="F30" s="414">
        <f>J3</f>
        <v>200</v>
      </c>
      <c r="G30" s="415"/>
      <c r="H30" s="414"/>
      <c r="I30" s="415"/>
      <c r="M30" s="170">
        <f>F29+F30</f>
        <v>2000</v>
      </c>
    </row>
    <row r="31" spans="1:13" ht="20.25">
      <c r="A31" s="52"/>
      <c r="B31" s="52">
        <v>134</v>
      </c>
      <c r="C31" s="413" t="s">
        <v>241</v>
      </c>
      <c r="D31" s="413"/>
      <c r="E31" s="413"/>
      <c r="F31" s="414"/>
      <c r="G31" s="415"/>
      <c r="H31" s="414">
        <f>M30*J13</f>
        <v>520</v>
      </c>
      <c r="I31" s="415"/>
    </row>
    <row r="32" spans="1:13" ht="21">
      <c r="A32" s="138"/>
      <c r="B32" s="99">
        <v>118</v>
      </c>
      <c r="C32" s="416" t="s">
        <v>242</v>
      </c>
      <c r="D32" s="417"/>
      <c r="E32" s="418"/>
      <c r="F32" s="414"/>
      <c r="G32" s="415"/>
      <c r="H32" s="414">
        <f>M30*81%</f>
        <v>1620</v>
      </c>
      <c r="I32" s="415"/>
    </row>
    <row r="33" spans="1:9" ht="21">
      <c r="A33" s="167"/>
      <c r="B33" s="116"/>
      <c r="C33" s="486"/>
      <c r="D33" s="461"/>
      <c r="E33" s="462"/>
      <c r="F33" s="155"/>
      <c r="G33" s="165"/>
      <c r="H33" s="165"/>
      <c r="I33" s="156"/>
    </row>
    <row r="34" spans="1:9" ht="21">
      <c r="A34" s="99">
        <v>134</v>
      </c>
      <c r="B34" s="163"/>
      <c r="C34" s="413" t="s">
        <v>235</v>
      </c>
      <c r="D34" s="413"/>
      <c r="E34" s="413"/>
      <c r="F34" s="414">
        <f>H31</f>
        <v>520</v>
      </c>
      <c r="G34" s="415"/>
      <c r="H34" s="414"/>
      <c r="I34" s="415"/>
    </row>
    <row r="35" spans="1:9" ht="21">
      <c r="A35" s="99"/>
      <c r="B35" s="99">
        <v>693</v>
      </c>
      <c r="C35" s="413" t="s">
        <v>230</v>
      </c>
      <c r="D35" s="413"/>
      <c r="E35" s="413"/>
      <c r="F35" s="414"/>
      <c r="G35" s="415"/>
      <c r="H35" s="414">
        <f>F34</f>
        <v>520</v>
      </c>
      <c r="I35" s="415"/>
    </row>
  </sheetData>
  <sheetProtection password="C7AA" sheet="1" objects="1" scenarios="1"/>
  <mergeCells count="51">
    <mergeCell ref="H19:I19"/>
    <mergeCell ref="C20:E20"/>
    <mergeCell ref="C21:E21"/>
    <mergeCell ref="A2:J2"/>
    <mergeCell ref="F3:G3"/>
    <mergeCell ref="C14:E14"/>
    <mergeCell ref="C15:E15"/>
    <mergeCell ref="F15:G15"/>
    <mergeCell ref="H15:I15"/>
    <mergeCell ref="I10:J10"/>
    <mergeCell ref="I12:J12"/>
    <mergeCell ref="C22:E22"/>
    <mergeCell ref="F22:G22"/>
    <mergeCell ref="H22:I22"/>
    <mergeCell ref="C16:E16"/>
    <mergeCell ref="F16:G16"/>
    <mergeCell ref="H16:I16"/>
    <mergeCell ref="C17:E17"/>
    <mergeCell ref="F17:G17"/>
    <mergeCell ref="H17:I17"/>
    <mergeCell ref="C18:E18"/>
    <mergeCell ref="F18:G18"/>
    <mergeCell ref="H18:I18"/>
    <mergeCell ref="F21:G21"/>
    <mergeCell ref="H21:I21"/>
    <mergeCell ref="C19:E19"/>
    <mergeCell ref="F19:G19"/>
    <mergeCell ref="H31:I31"/>
    <mergeCell ref="C27:E27"/>
    <mergeCell ref="C28:E28"/>
    <mergeCell ref="F28:G28"/>
    <mergeCell ref="H28:I28"/>
    <mergeCell ref="C29:E29"/>
    <mergeCell ref="F29:G29"/>
    <mergeCell ref="H29:I29"/>
    <mergeCell ref="C35:E35"/>
    <mergeCell ref="F35:G35"/>
    <mergeCell ref="H35:I35"/>
    <mergeCell ref="B24:C24"/>
    <mergeCell ref="C32:E32"/>
    <mergeCell ref="F32:G32"/>
    <mergeCell ref="H32:I32"/>
    <mergeCell ref="C33:E33"/>
    <mergeCell ref="C34:E34"/>
    <mergeCell ref="F34:G34"/>
    <mergeCell ref="H34:I34"/>
    <mergeCell ref="C30:E30"/>
    <mergeCell ref="F30:G30"/>
    <mergeCell ref="H30:I30"/>
    <mergeCell ref="C31:E31"/>
    <mergeCell ref="F31:G31"/>
  </mergeCells>
  <dataValidations count="2">
    <dataValidation type="list" allowBlank="1" showInputMessage="1" showErrorMessage="1" sqref="I11">
      <formula1>$L$15:$L$17</formula1>
    </dataValidation>
    <dataValidation type="list" allowBlank="1" showInputMessage="1" showErrorMessage="1" sqref="J13">
      <formula1>$K$15:$K$17</formula1>
    </dataValidation>
  </dataValidations>
  <pageMargins left="0.23" right="0.22" top="0.28999999999999998" bottom="0.27" header="0.3" footer="0.3"/>
  <pageSetup paperSize="9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7030A0"/>
  </sheetPr>
  <dimension ref="A2:N19"/>
  <sheetViews>
    <sheetView showGridLines="0" workbookViewId="0"/>
  </sheetViews>
  <sheetFormatPr baseColWidth="10" defaultRowHeight="15"/>
  <cols>
    <col min="4" max="4" width="5.5703125" customWidth="1"/>
    <col min="7" max="7" width="6.5703125" customWidth="1"/>
    <col min="9" max="9" width="4.7109375" customWidth="1"/>
    <col min="10" max="10" width="0" hidden="1" customWidth="1"/>
    <col min="12" max="12" width="0" hidden="1" customWidth="1"/>
  </cols>
  <sheetData>
    <row r="2" spans="1:14">
      <c r="A2" s="158" t="s">
        <v>244</v>
      </c>
    </row>
    <row r="3" spans="1:14" ht="21.75" customHeight="1" thickBot="1">
      <c r="A3" s="179" t="s">
        <v>245</v>
      </c>
      <c r="B3" s="484">
        <v>2000</v>
      </c>
      <c r="C3" s="485"/>
      <c r="H3" s="113"/>
      <c r="K3" s="160"/>
      <c r="L3" s="160">
        <f>B5-B3</f>
        <v>8000</v>
      </c>
      <c r="N3" s="372" t="s">
        <v>416</v>
      </c>
    </row>
    <row r="4" spans="1:14" ht="15.75" thickBot="1">
      <c r="A4" s="175" t="s">
        <v>246</v>
      </c>
      <c r="D4" s="174">
        <v>0.19</v>
      </c>
      <c r="F4" s="193" t="s">
        <v>248</v>
      </c>
      <c r="G4" s="181"/>
      <c r="H4" s="181"/>
      <c r="I4" s="182"/>
      <c r="J4" s="129">
        <v>0.19</v>
      </c>
      <c r="K4" s="180"/>
    </row>
    <row r="5" spans="1:14" ht="21.75" thickBot="1">
      <c r="A5" s="176" t="s">
        <v>247</v>
      </c>
      <c r="B5" s="484">
        <v>10000</v>
      </c>
      <c r="C5" s="485"/>
      <c r="E5" s="113"/>
      <c r="F5" s="502">
        <f>L3*D4</f>
        <v>1520</v>
      </c>
      <c r="G5" s="503"/>
      <c r="H5" s="183"/>
      <c r="I5" s="184"/>
      <c r="J5" s="129">
        <v>0.23</v>
      </c>
      <c r="K5" s="180"/>
    </row>
    <row r="6" spans="1:14" ht="15.75" thickBot="1">
      <c r="G6" s="113"/>
      <c r="H6" s="113"/>
      <c r="I6" s="113"/>
      <c r="J6" s="129">
        <v>0.26</v>
      </c>
    </row>
    <row r="7" spans="1:14" ht="15.75" thickBot="1">
      <c r="D7" s="185"/>
      <c r="E7" s="181"/>
      <c r="F7" s="186" t="s">
        <v>249</v>
      </c>
      <c r="G7" s="181"/>
      <c r="H7" s="181"/>
      <c r="I7" s="182"/>
    </row>
    <row r="8" spans="1:14" ht="21.75" thickBot="1">
      <c r="D8" s="187"/>
      <c r="E8" s="192" t="s">
        <v>250</v>
      </c>
      <c r="F8" s="502">
        <f>F5</f>
        <v>1520</v>
      </c>
      <c r="G8" s="503"/>
      <c r="H8" s="113"/>
      <c r="I8" s="188"/>
    </row>
    <row r="9" spans="1:14" ht="21.75" thickBot="1">
      <c r="D9" s="189" t="s">
        <v>251</v>
      </c>
      <c r="E9" s="194"/>
      <c r="F9" s="502">
        <f>B3*D4</f>
        <v>380</v>
      </c>
      <c r="G9" s="503"/>
      <c r="H9" s="183"/>
      <c r="I9" s="184"/>
    </row>
    <row r="10" spans="1:14" ht="15.75" thickBot="1"/>
    <row r="11" spans="1:14" ht="21.75" thickBot="1">
      <c r="A11" s="145" t="s">
        <v>252</v>
      </c>
      <c r="F11" s="191"/>
      <c r="G11" s="502">
        <f>B5-F8-F9</f>
        <v>8100</v>
      </c>
      <c r="H11" s="503"/>
      <c r="I11" s="190"/>
    </row>
    <row r="12" spans="1:14">
      <c r="G12" s="113"/>
      <c r="H12" s="113"/>
    </row>
    <row r="13" spans="1:14" ht="21">
      <c r="A13" s="178"/>
      <c r="B13" s="116"/>
      <c r="C13" s="499" t="s">
        <v>253</v>
      </c>
      <c r="D13" s="500"/>
      <c r="E13" s="501"/>
      <c r="F13" s="119"/>
      <c r="G13" s="122"/>
      <c r="H13" s="122"/>
      <c r="I13" s="122"/>
    </row>
    <row r="14" spans="1:14" ht="21">
      <c r="A14" s="99" t="s">
        <v>254</v>
      </c>
      <c r="B14" s="163"/>
      <c r="C14" s="413" t="s">
        <v>235</v>
      </c>
      <c r="D14" s="413"/>
      <c r="E14" s="413"/>
      <c r="F14" s="414">
        <f>F9</f>
        <v>380</v>
      </c>
      <c r="G14" s="415"/>
      <c r="H14" s="414"/>
      <c r="I14" s="415"/>
    </row>
    <row r="15" spans="1:14" ht="21">
      <c r="A15" s="99"/>
      <c r="B15" s="99">
        <v>692</v>
      </c>
      <c r="C15" s="413" t="s">
        <v>230</v>
      </c>
      <c r="D15" s="413"/>
      <c r="E15" s="413"/>
      <c r="F15" s="414"/>
      <c r="G15" s="415"/>
      <c r="H15" s="414">
        <f>F14</f>
        <v>380</v>
      </c>
      <c r="I15" s="415"/>
    </row>
    <row r="17" spans="1:11" ht="21">
      <c r="A17" s="178"/>
      <c r="B17" s="116"/>
      <c r="C17" s="486" t="s">
        <v>255</v>
      </c>
      <c r="D17" s="461"/>
      <c r="E17" s="462"/>
      <c r="F17" s="119"/>
      <c r="G17" s="122"/>
      <c r="H17" s="122"/>
      <c r="I17" s="126"/>
      <c r="K17" s="113"/>
    </row>
    <row r="18" spans="1:11" ht="21">
      <c r="A18" s="99">
        <v>692</v>
      </c>
      <c r="B18" s="163"/>
      <c r="C18" s="413" t="s">
        <v>235</v>
      </c>
      <c r="D18" s="413"/>
      <c r="E18" s="413"/>
      <c r="F18" s="414">
        <f>H15</f>
        <v>380</v>
      </c>
      <c r="G18" s="415"/>
      <c r="H18" s="414"/>
      <c r="I18" s="415"/>
    </row>
    <row r="19" spans="1:11" ht="21">
      <c r="A19" s="99"/>
      <c r="B19" s="99">
        <v>133</v>
      </c>
      <c r="C19" s="413" t="s">
        <v>230</v>
      </c>
      <c r="D19" s="413"/>
      <c r="E19" s="413"/>
      <c r="F19" s="414"/>
      <c r="G19" s="415"/>
      <c r="H19" s="414">
        <f>F18</f>
        <v>380</v>
      </c>
      <c r="I19" s="415"/>
    </row>
  </sheetData>
  <sheetProtection password="C7AA" sheet="1" objects="1" scenarios="1"/>
  <mergeCells count="20">
    <mergeCell ref="G11:H11"/>
    <mergeCell ref="B3:C3"/>
    <mergeCell ref="B5:C5"/>
    <mergeCell ref="F5:G5"/>
    <mergeCell ref="F8:G8"/>
    <mergeCell ref="F9:G9"/>
    <mergeCell ref="C13:E13"/>
    <mergeCell ref="C14:E14"/>
    <mergeCell ref="F14:G14"/>
    <mergeCell ref="H14:I14"/>
    <mergeCell ref="C15:E15"/>
    <mergeCell ref="F15:G15"/>
    <mergeCell ref="H15:I15"/>
    <mergeCell ref="C17:E17"/>
    <mergeCell ref="C18:E18"/>
    <mergeCell ref="F18:G18"/>
    <mergeCell ref="H18:I18"/>
    <mergeCell ref="C19:E19"/>
    <mergeCell ref="F19:G19"/>
    <mergeCell ref="H19:I19"/>
  </mergeCells>
  <dataValidations count="1">
    <dataValidation type="list" allowBlank="1" showInputMessage="1" showErrorMessage="1" sqref="D4">
      <formula1>$J$4:$J$6</formula1>
    </dataValidation>
  </dataValidations>
  <pageMargins left="0.14000000000000001" right="0.2" top="0.18" bottom="0.19" header="0.18" footer="0.16"/>
  <pageSetup paperSize="9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FF0000"/>
  </sheetPr>
  <dimension ref="A1:N26"/>
  <sheetViews>
    <sheetView showGridLines="0" workbookViewId="0"/>
  </sheetViews>
  <sheetFormatPr baseColWidth="10" defaultRowHeight="15"/>
  <cols>
    <col min="1" max="1" width="9" customWidth="1"/>
    <col min="6" max="6" width="6.7109375" customWidth="1"/>
    <col min="7" max="7" width="7.85546875" customWidth="1"/>
    <col min="8" max="8" width="13.5703125" customWidth="1"/>
    <col min="9" max="9" width="0" hidden="1" customWidth="1"/>
    <col min="11" max="12" width="0" hidden="1" customWidth="1"/>
  </cols>
  <sheetData>
    <row r="1" spans="1:14" ht="21">
      <c r="A1" s="1" t="s">
        <v>256</v>
      </c>
      <c r="B1" s="1"/>
      <c r="C1" s="1"/>
      <c r="D1" s="1"/>
      <c r="E1" s="1"/>
      <c r="F1" s="1"/>
      <c r="G1" s="1"/>
      <c r="H1" s="1"/>
    </row>
    <row r="2" spans="1:14" ht="21.75" thickBot="1">
      <c r="A2" s="1" t="s">
        <v>257</v>
      </c>
      <c r="B2" s="1"/>
      <c r="C2" s="1"/>
      <c r="D2" s="1"/>
      <c r="E2" s="1"/>
      <c r="F2" s="1"/>
      <c r="G2" s="1"/>
      <c r="H2" s="1"/>
    </row>
    <row r="3" spans="1:14" ht="21" customHeight="1" thickBot="1">
      <c r="A3" s="198">
        <v>44196</v>
      </c>
      <c r="B3" s="1" t="s">
        <v>258</v>
      </c>
      <c r="C3" s="1"/>
      <c r="D3" s="1"/>
      <c r="E3" s="1"/>
      <c r="F3" s="1"/>
      <c r="G3" s="513">
        <v>10000</v>
      </c>
      <c r="H3" s="514"/>
      <c r="I3" s="129">
        <v>0.04</v>
      </c>
      <c r="N3" s="372" t="s">
        <v>416</v>
      </c>
    </row>
    <row r="4" spans="1:14" ht="21.75" thickBot="1">
      <c r="A4" s="1" t="s">
        <v>259</v>
      </c>
      <c r="B4" s="1"/>
      <c r="C4" s="1"/>
      <c r="D4" s="1"/>
      <c r="E4" s="515">
        <f>G3*I3/I4</f>
        <v>200</v>
      </c>
      <c r="F4" s="516"/>
      <c r="G4" s="1"/>
      <c r="H4" s="1"/>
      <c r="I4">
        <v>2</v>
      </c>
      <c r="K4" s="129">
        <v>0.19</v>
      </c>
    </row>
    <row r="5" spans="1:14">
      <c r="A5" s="177" t="s">
        <v>260</v>
      </c>
      <c r="G5" s="199" t="s">
        <v>265</v>
      </c>
      <c r="H5" s="197">
        <v>0.19</v>
      </c>
      <c r="K5" s="129">
        <v>0.23</v>
      </c>
    </row>
    <row r="6" spans="1:14" ht="21">
      <c r="A6" s="164"/>
      <c r="B6" s="166"/>
      <c r="C6" s="507" t="s">
        <v>261</v>
      </c>
      <c r="D6" s="508"/>
      <c r="E6" s="509"/>
      <c r="F6" s="195"/>
      <c r="G6" s="169"/>
      <c r="H6" s="169"/>
      <c r="I6" s="169"/>
      <c r="K6" s="129">
        <v>0.26</v>
      </c>
    </row>
    <row r="7" spans="1:14" ht="21">
      <c r="A7" s="99">
        <v>506</v>
      </c>
      <c r="B7" s="52"/>
      <c r="C7" s="419" t="s">
        <v>262</v>
      </c>
      <c r="D7" s="413"/>
      <c r="E7" s="413"/>
      <c r="F7" s="414">
        <f>G3</f>
        <v>10000</v>
      </c>
      <c r="G7" s="415"/>
      <c r="H7" s="414"/>
      <c r="I7" s="415"/>
      <c r="J7" s="196"/>
    </row>
    <row r="8" spans="1:14" ht="21">
      <c r="A8" s="99"/>
      <c r="B8" s="99">
        <v>512</v>
      </c>
      <c r="C8" s="413" t="s">
        <v>238</v>
      </c>
      <c r="D8" s="413"/>
      <c r="E8" s="413"/>
      <c r="F8" s="414"/>
      <c r="G8" s="415"/>
      <c r="H8" s="414">
        <f>F7</f>
        <v>10000</v>
      </c>
      <c r="I8" s="415"/>
      <c r="J8" s="196"/>
    </row>
    <row r="9" spans="1:14" ht="21">
      <c r="A9" s="164"/>
      <c r="B9" s="166"/>
      <c r="C9" s="510" t="s">
        <v>263</v>
      </c>
      <c r="D9" s="511"/>
      <c r="E9" s="512"/>
      <c r="F9" s="195"/>
      <c r="G9" s="169"/>
      <c r="H9" s="169"/>
      <c r="I9" s="169"/>
    </row>
    <row r="10" spans="1:14" ht="21">
      <c r="A10" s="99">
        <v>518</v>
      </c>
      <c r="B10" s="52"/>
      <c r="C10" s="419" t="s">
        <v>266</v>
      </c>
      <c r="D10" s="413"/>
      <c r="E10" s="413"/>
      <c r="F10" s="414">
        <f>E4</f>
        <v>200</v>
      </c>
      <c r="G10" s="415"/>
      <c r="H10" s="414"/>
      <c r="I10" s="415"/>
      <c r="J10" s="196"/>
    </row>
    <row r="11" spans="1:14" ht="21">
      <c r="A11" s="99"/>
      <c r="B11" s="99">
        <v>762</v>
      </c>
      <c r="C11" s="416" t="s">
        <v>267</v>
      </c>
      <c r="D11" s="417"/>
      <c r="E11" s="418"/>
      <c r="F11" s="414"/>
      <c r="G11" s="415"/>
      <c r="H11" s="414">
        <f>F10</f>
        <v>200</v>
      </c>
      <c r="I11" s="415"/>
      <c r="J11" s="196"/>
      <c r="L11" s="129">
        <v>0.1</v>
      </c>
    </row>
    <row r="12" spans="1:14" ht="21">
      <c r="A12" s="164"/>
      <c r="B12" s="166"/>
      <c r="C12" s="504" t="s">
        <v>264</v>
      </c>
      <c r="D12" s="505"/>
      <c r="E12" s="506"/>
      <c r="F12" s="195"/>
      <c r="G12" s="169"/>
      <c r="H12" s="169"/>
      <c r="I12" s="169"/>
      <c r="L12">
        <v>400</v>
      </c>
    </row>
    <row r="13" spans="1:14" ht="21">
      <c r="A13" s="99">
        <v>693</v>
      </c>
      <c r="B13" s="52"/>
      <c r="C13" s="419" t="s">
        <v>273</v>
      </c>
      <c r="D13" s="413"/>
      <c r="E13" s="413"/>
      <c r="F13" s="414">
        <f>H11*H5</f>
        <v>38</v>
      </c>
      <c r="G13" s="415"/>
      <c r="H13" s="414"/>
      <c r="I13" s="415"/>
      <c r="J13" s="196"/>
    </row>
    <row r="14" spans="1:14" ht="21">
      <c r="A14" s="99"/>
      <c r="B14" s="99">
        <v>134</v>
      </c>
      <c r="C14" s="413" t="s">
        <v>274</v>
      </c>
      <c r="D14" s="413"/>
      <c r="E14" s="413"/>
      <c r="F14" s="414"/>
      <c r="G14" s="415"/>
      <c r="H14" s="414">
        <f>F13</f>
        <v>38</v>
      </c>
      <c r="I14" s="415"/>
      <c r="J14" s="196"/>
    </row>
    <row r="16" spans="1:14">
      <c r="A16" t="s">
        <v>268</v>
      </c>
      <c r="B16" s="175"/>
    </row>
    <row r="18" spans="1:10" ht="21">
      <c r="A18" s="164"/>
      <c r="B18" s="166"/>
      <c r="C18" s="507" t="s">
        <v>269</v>
      </c>
      <c r="D18" s="508"/>
      <c r="E18" s="509"/>
      <c r="F18" s="195"/>
      <c r="G18" s="169"/>
      <c r="H18" s="169"/>
      <c r="I18" s="169"/>
    </row>
    <row r="19" spans="1:10" ht="21">
      <c r="A19" s="99">
        <v>512</v>
      </c>
      <c r="B19" s="52"/>
      <c r="C19" s="419" t="s">
        <v>270</v>
      </c>
      <c r="D19" s="413"/>
      <c r="E19" s="413"/>
      <c r="F19" s="414">
        <f>L12-F20</f>
        <v>360</v>
      </c>
      <c r="G19" s="415"/>
      <c r="H19" s="414"/>
      <c r="I19" s="415"/>
      <c r="J19" s="196"/>
    </row>
    <row r="20" spans="1:10" ht="21">
      <c r="A20" s="99">
        <v>444</v>
      </c>
      <c r="B20" s="99"/>
      <c r="C20" s="413" t="s">
        <v>271</v>
      </c>
      <c r="D20" s="413"/>
      <c r="E20" s="413"/>
      <c r="F20" s="414">
        <f>L12*L11</f>
        <v>40</v>
      </c>
      <c r="G20" s="415"/>
      <c r="H20" s="414"/>
      <c r="I20" s="415"/>
      <c r="J20" s="196"/>
    </row>
    <row r="21" spans="1:10" ht="21">
      <c r="A21" s="99"/>
      <c r="B21" s="52">
        <v>518</v>
      </c>
      <c r="C21" s="419" t="s">
        <v>266</v>
      </c>
      <c r="D21" s="413"/>
      <c r="E21" s="413"/>
      <c r="F21" s="414"/>
      <c r="G21" s="415"/>
      <c r="H21" s="414">
        <f>H11</f>
        <v>200</v>
      </c>
      <c r="I21" s="415"/>
      <c r="J21" s="196"/>
    </row>
    <row r="22" spans="1:10" ht="21">
      <c r="A22" s="99"/>
      <c r="B22" s="99">
        <v>762</v>
      </c>
      <c r="C22" s="416" t="s">
        <v>267</v>
      </c>
      <c r="D22" s="417"/>
      <c r="E22" s="418"/>
      <c r="F22" s="414"/>
      <c r="G22" s="415"/>
      <c r="H22" s="414">
        <f>H21</f>
        <v>200</v>
      </c>
      <c r="I22" s="415"/>
      <c r="J22" s="196"/>
    </row>
    <row r="24" spans="1:10" ht="21">
      <c r="A24" s="164"/>
      <c r="B24" s="166"/>
      <c r="C24" s="504" t="s">
        <v>272</v>
      </c>
      <c r="D24" s="505"/>
      <c r="E24" s="506"/>
      <c r="F24" s="195"/>
      <c r="G24" s="169"/>
      <c r="H24" s="169"/>
      <c r="I24" s="169"/>
    </row>
    <row r="25" spans="1:10" ht="21">
      <c r="A25" s="99">
        <v>693</v>
      </c>
      <c r="B25" s="52"/>
      <c r="C25" s="419" t="s">
        <v>275</v>
      </c>
      <c r="D25" s="413"/>
      <c r="E25" s="413"/>
      <c r="F25" s="414">
        <f>F13</f>
        <v>38</v>
      </c>
      <c r="G25" s="415"/>
      <c r="H25" s="414"/>
      <c r="I25" s="415"/>
      <c r="J25" s="196"/>
    </row>
    <row r="26" spans="1:10" ht="21">
      <c r="A26" s="99"/>
      <c r="B26" s="99">
        <v>134</v>
      </c>
      <c r="C26" s="413" t="s">
        <v>274</v>
      </c>
      <c r="D26" s="413"/>
      <c r="E26" s="413"/>
      <c r="F26" s="414"/>
      <c r="G26" s="415"/>
      <c r="H26" s="414">
        <f>F25</f>
        <v>38</v>
      </c>
      <c r="I26" s="415"/>
      <c r="J26" s="196"/>
    </row>
  </sheetData>
  <sheetProtection password="C7AA" sheet="1" objects="1" scenarios="1"/>
  <mergeCells count="43">
    <mergeCell ref="G3:H3"/>
    <mergeCell ref="E4:F4"/>
    <mergeCell ref="C6:E6"/>
    <mergeCell ref="C7:E7"/>
    <mergeCell ref="F7:G7"/>
    <mergeCell ref="H7:I7"/>
    <mergeCell ref="C8:E8"/>
    <mergeCell ref="F8:G8"/>
    <mergeCell ref="H8:I8"/>
    <mergeCell ref="C9:E9"/>
    <mergeCell ref="C10:E10"/>
    <mergeCell ref="F10:G10"/>
    <mergeCell ref="H10:I10"/>
    <mergeCell ref="C11:E11"/>
    <mergeCell ref="F11:G11"/>
    <mergeCell ref="H11:I11"/>
    <mergeCell ref="C12:E12"/>
    <mergeCell ref="C13:E13"/>
    <mergeCell ref="F13:G13"/>
    <mergeCell ref="H13:I13"/>
    <mergeCell ref="C14:E14"/>
    <mergeCell ref="F14:G14"/>
    <mergeCell ref="H14:I14"/>
    <mergeCell ref="C18:E18"/>
    <mergeCell ref="C19:E19"/>
    <mergeCell ref="F19:G19"/>
    <mergeCell ref="H19:I19"/>
    <mergeCell ref="C20:E20"/>
    <mergeCell ref="F20:G20"/>
    <mergeCell ref="H20:I20"/>
    <mergeCell ref="C21:E21"/>
    <mergeCell ref="F21:G21"/>
    <mergeCell ref="H21:I21"/>
    <mergeCell ref="C26:E26"/>
    <mergeCell ref="F26:G26"/>
    <mergeCell ref="H26:I26"/>
    <mergeCell ref="C22:E22"/>
    <mergeCell ref="F22:G22"/>
    <mergeCell ref="H22:I22"/>
    <mergeCell ref="C24:E24"/>
    <mergeCell ref="C25:E25"/>
    <mergeCell ref="F25:G25"/>
    <mergeCell ref="H25:I25"/>
  </mergeCells>
  <dataValidations count="1">
    <dataValidation type="list" allowBlank="1" showInputMessage="1" showErrorMessage="1" sqref="H5">
      <formula1>$K$4:$K$6</formula1>
    </dataValidation>
  </dataValidations>
  <pageMargins left="0.15" right="0.13" top="0.19" bottom="0.18" header="0.15" footer="0.17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13</vt:i4>
      </vt:variant>
    </vt:vector>
  </HeadingPairs>
  <TitlesOfParts>
    <vt:vector size="13" baseType="lpstr">
      <vt:lpstr>Menu</vt:lpstr>
      <vt:lpstr>Schéma d'organisation</vt:lpstr>
      <vt:lpstr>Coût d'entrée</vt:lpstr>
      <vt:lpstr>L'inventaire</vt:lpstr>
      <vt:lpstr>FACTURE +Emballage</vt:lpstr>
      <vt:lpstr>Travaux en cours</vt:lpstr>
      <vt:lpstr>Produits &amp; Charge anterieurs</vt:lpstr>
      <vt:lpstr>Deficit N-1</vt:lpstr>
      <vt:lpstr>Interets à recevoir</vt:lpstr>
      <vt:lpstr>contrat de location simple</vt:lpstr>
      <vt:lpstr>CORRECTION D4ERREUR</vt:lpstr>
      <vt:lpstr>Paie avec declaration </vt:lpstr>
      <vt:lpstr>Les Achats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2021-02-15T13:21:30Z</dcterms:modified>
</cp:coreProperties>
</file>